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ocruzbr-my.sharepoint.com/personal/jean_volponi_fiocruz_br/Documents/Inovação/Contratações/Contrato Serviços/NOVOS PROCESSOS (14.133)/Infra, Segurança e Atendimento aos usuários/Portaria 1.070.2023/Ajustes pós PF/Anexos_TR__19_01_24_/"/>
    </mc:Choice>
  </mc:AlternateContent>
  <xr:revisionPtr revIDLastSave="1" documentId="13_ncr:1_{F6E59338-6B94-43F2-B6BD-0A0A1490F899}" xr6:coauthVersionLast="47" xr6:coauthVersionMax="47" xr10:uidLastSave="{601C4297-C5E6-406C-BBED-DF1299E397BB}"/>
  <bookViews>
    <workbookView xWindow="-120" yWindow="-120" windowWidth="29040" windowHeight="15720" tabRatio="720" activeTab="1" xr2:uid="{B7675BDA-0F25-41D8-A87F-07D1E06759C3}"/>
  </bookViews>
  <sheets>
    <sheet name="TOTAL VLR" sheetId="10" r:id="rId1"/>
    <sheet name="SUPORTE" sheetId="1" r:id="rId2"/>
    <sheet name="INFRA" sheetId="2" r:id="rId3"/>
    <sheet name="SEGURANCA" sheetId="3" r:id="rId4"/>
    <sheet name="Infraestrutura-Serviços" sheetId="7" r:id="rId5"/>
    <sheet name="Infraestrutura-Ambientes" sheetId="8" r:id="rId6"/>
    <sheet name="Segurança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1" l="1"/>
  <c r="D5" i="1"/>
  <c r="D6" i="1"/>
  <c r="D7" i="1"/>
  <c r="D8" i="1"/>
  <c r="D9" i="1"/>
  <c r="D10" i="1"/>
  <c r="D11" i="1"/>
  <c r="D12" i="1"/>
  <c r="D3" i="1"/>
  <c r="D27" i="2" l="1"/>
  <c r="X13" i="1"/>
  <c r="R25" i="8"/>
  <c r="K25" i="8"/>
  <c r="J25" i="8"/>
  <c r="H60" i="10"/>
  <c r="H61" i="10" s="1"/>
  <c r="E4" i="10"/>
  <c r="F4" i="10" s="1"/>
  <c r="E5" i="10"/>
  <c r="F5" i="10" s="1"/>
  <c r="E6" i="10"/>
  <c r="F6" i="10" s="1"/>
  <c r="E7" i="10"/>
  <c r="F7" i="10" s="1"/>
  <c r="E8" i="10"/>
  <c r="F8" i="10" s="1"/>
  <c r="E9" i="10"/>
  <c r="F9" i="10" s="1"/>
  <c r="E10" i="10"/>
  <c r="F10" i="10" s="1"/>
  <c r="E11" i="10"/>
  <c r="F11" i="10" s="1"/>
  <c r="E12" i="10"/>
  <c r="F12" i="10" s="1"/>
  <c r="E3" i="10"/>
  <c r="F3" i="10" s="1"/>
  <c r="AB27" i="8"/>
  <c r="AA27" i="8"/>
  <c r="R26" i="8"/>
  <c r="Q26" i="8"/>
  <c r="P26" i="8"/>
  <c r="F26" i="8"/>
  <c r="R25" i="7"/>
  <c r="Q25" i="7"/>
  <c r="P25" i="7"/>
  <c r="N25" i="7"/>
  <c r="E13" i="10" l="1"/>
  <c r="F14" i="10"/>
  <c r="D4" i="3"/>
  <c r="D5" i="3"/>
  <c r="D6" i="3"/>
  <c r="D7" i="3"/>
  <c r="D8" i="3"/>
  <c r="D9" i="3"/>
  <c r="D10" i="3"/>
  <c r="F11" i="3"/>
  <c r="G11" i="3"/>
  <c r="E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8" i="2"/>
  <c r="D29" i="2"/>
  <c r="D3" i="2"/>
  <c r="V30" i="2"/>
  <c r="U30" i="2"/>
  <c r="T30" i="2"/>
  <c r="S30" i="2"/>
  <c r="R30" i="2"/>
  <c r="O30" i="2"/>
  <c r="Q30" i="2"/>
  <c r="N30" i="2"/>
  <c r="M30" i="2"/>
  <c r="L30" i="2"/>
  <c r="P30" i="2"/>
  <c r="K30" i="2"/>
  <c r="W30" i="2"/>
  <c r="I30" i="2"/>
  <c r="J30" i="2"/>
  <c r="E13" i="1"/>
  <c r="F13" i="1"/>
  <c r="G13" i="1"/>
  <c r="H13" i="1"/>
  <c r="V13" i="1"/>
  <c r="I13" i="1"/>
  <c r="J13" i="1"/>
  <c r="K13" i="1"/>
  <c r="P13" i="1"/>
  <c r="L13" i="1"/>
  <c r="M13" i="1"/>
  <c r="N13" i="1"/>
  <c r="Q13" i="1"/>
  <c r="O13" i="1"/>
  <c r="R13" i="1"/>
  <c r="S13" i="1"/>
  <c r="T13" i="1"/>
  <c r="U13" i="1"/>
  <c r="W13" i="1"/>
  <c r="E48" i="10" l="1" a="1"/>
  <c r="D13" i="1"/>
  <c r="E17" i="10" a="1"/>
  <c r="F41" i="10" s="1"/>
  <c r="D11" i="3"/>
  <c r="H30" i="2"/>
  <c r="E48" i="10" l="1"/>
  <c r="F51" i="10"/>
  <c r="F53" i="10"/>
  <c r="F50" i="10"/>
  <c r="F52" i="10"/>
  <c r="F49" i="10"/>
  <c r="F55" i="10"/>
  <c r="F54" i="10"/>
  <c r="E17" i="10"/>
  <c r="F17" i="10" s="1"/>
  <c r="F25" i="10"/>
  <c r="F38" i="10"/>
  <c r="F24" i="10"/>
  <c r="F28" i="10"/>
  <c r="F37" i="10"/>
  <c r="F21" i="10"/>
  <c r="F31" i="10"/>
  <c r="F42" i="10"/>
  <c r="F26" i="10"/>
  <c r="F30" i="10"/>
  <c r="F35" i="10"/>
  <c r="E44" i="10"/>
  <c r="F29" i="10"/>
  <c r="F20" i="10"/>
  <c r="F40" i="10"/>
  <c r="F22" i="10"/>
  <c r="F34" i="10"/>
  <c r="F27" i="10"/>
  <c r="F43" i="10"/>
  <c r="F39" i="10"/>
  <c r="F36" i="10"/>
  <c r="F23" i="10"/>
  <c r="F33" i="10"/>
  <c r="F32" i="10"/>
  <c r="F18" i="10"/>
  <c r="F19" i="10"/>
  <c r="E30" i="2"/>
  <c r="F48" i="10" l="1"/>
  <c r="F57" i="10" s="1"/>
  <c r="E56" i="10"/>
  <c r="F45" i="10"/>
  <c r="F60" i="10" s="1"/>
  <c r="F61" i="10" s="1"/>
  <c r="G30" i="2"/>
  <c r="D30" i="2" l="1"/>
  <c r="F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127E64B-3B27-47B5-8300-4EC04D6D744F}">
      <text>
        <r>
          <rPr>
            <sz val="11"/>
            <color theme="1"/>
            <rFont val="Calibri"/>
            <family val="2"/>
            <scheme val="minor"/>
          </rPr>
          <t>======
ID#AAAA_CDvEmM
Altair Mentzingen    (2023-10-26 17:39:59)
OUTROS BD
- VMWare = 1 (MongoDB)
- FIREBIRD = 1 (pelo menos 1 do GIL)
- PostGre = 4
-MariaDB = 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2077D8F1-7995-4B91-940B-3BB2B7595AFE}">
      <text>
        <r>
          <rPr>
            <sz val="11"/>
            <color theme="1"/>
            <rFont val="Calibri"/>
            <family val="2"/>
            <scheme val="minor"/>
          </rPr>
          <t>======
ID#AAAA_CDvEkg
Altair Mentzingen    (2023-10-26 16:58:14)
FW de aplicação e Solução de gerenciamento de vulnerabilidades: ver quantidade de servidores web nos servidores
- Nutanix: 9
- Openstack: 14
- vmware: 1 (um host apenas possui licença liberada pra isso no nosso VMWare)
- TOTAL: 44</t>
        </r>
      </text>
    </comment>
    <comment ref="H6" authorId="0" shapeId="0" xr:uid="{FA087804-82BE-40D0-BE3D-4EE9766F09BB}">
      <text>
        <r>
          <rPr>
            <sz val="11"/>
            <color theme="1"/>
            <rFont val="Calibri"/>
            <family val="2"/>
            <scheme val="minor"/>
          </rPr>
          <t>======
ID#AAAA_CDvEkU
Altair Mentzingen    (2023-10-26 16:57:26)
Estou vendo
------
ID#AAAA_CDvEkY
Altair Mentzingen    (2023-10-26 16:57:57)
FW de aplicação e Solução de gerenciamento de vulnerabilidades: ver quantidade de servidores web nos servidores
- Nutanix: 9
- Openstack: 14
- vmware: 1 (um host apenas possui licença liberada pra isso no nosso VMWare)
- TOTAL: 44</t>
        </r>
      </text>
    </comment>
    <comment ref="I6" authorId="0" shapeId="0" xr:uid="{1D1066EF-BEAB-415B-AE5F-FD672DB1CA52}">
      <text>
        <r>
          <rPr>
            <sz val="11"/>
            <color theme="1"/>
            <rFont val="Calibri"/>
            <family val="2"/>
            <scheme val="minor"/>
          </rPr>
          <t>======
ID#AAAA_CDvEkw
Altair Mentzingen    (2023-10-26 17:15:47)
Já instalei o Graylog, mas deu merda por precisar de memória. 
Hoje não está ativo
Estou me baseando em uma solução pra centralizar o log dos servidores</t>
        </r>
      </text>
    </comment>
    <comment ref="J6" authorId="0" shapeId="0" xr:uid="{55ED6E11-7734-4115-822E-121B2791168A}">
      <text>
        <r>
          <rPr>
            <sz val="11"/>
            <color theme="1"/>
            <rFont val="Calibri"/>
            <family val="2"/>
            <scheme val="minor"/>
          </rPr>
          <t>======
ID#AAAA_CDvEkQ
Altair Mentzingen    (2023-10-26 16:56:58)
Estou vendo
------
ID#AAAA_CDvEkc
Altair Mentzingen    (2023-10-26 16:58:05)
FW de aplicação e Solução de gerenciamento de vulnerabilidades: ver quantidade de servidores web nos servidores
- Nutanix: 9
- Openstack: 14
- vmware: 1 (um host apenas possui licença liberada pra isso no nosso VMWare)
- TOTAL: 44</t>
        </r>
      </text>
    </comment>
    <comment ref="K6" authorId="0" shapeId="0" xr:uid="{532A7664-DE95-4E65-9626-23C0849B51AD}">
      <text>
        <r>
          <rPr>
            <sz val="11"/>
            <color theme="1"/>
            <rFont val="Calibri"/>
            <family val="2"/>
            <scheme val="minor"/>
          </rPr>
          <t>======
ID#AAAA_CDvEkk
Altair Mentzingen    (2023-10-26 17:00:21)
Pode considerar servidores de dominio como um sistema de controle de autenticaçao e privilégios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<sst xmlns="http://schemas.openxmlformats.org/spreadsheetml/2006/main" count="527" uniqueCount="180">
  <si>
    <t>Grupo/ITEM</t>
  </si>
  <si>
    <t>Categoria de Serviço</t>
  </si>
  <si>
    <t>PERFIL</t>
  </si>
  <si>
    <t>SALARIO</t>
  </si>
  <si>
    <t>Quant</t>
  </si>
  <si>
    <t>VLR ESTIMADO</t>
  </si>
  <si>
    <t>Grupo 1 - Item 01 - Serviços técnicos especializados de atendimento a usuário de TIC</t>
  </si>
  <si>
    <t>Central de Serviços (CES)</t>
  </si>
  <si>
    <t>Técnico de suporte ao usuário de tecnologia da informação Junior</t>
  </si>
  <si>
    <t>Técnico de suporte ao usuário de tecnologia da informação Pleno</t>
  </si>
  <si>
    <t>Técnico de suporte ao usuário de tecnologia da informação Senior</t>
  </si>
  <si>
    <t>Atendimento Especializado (SUP)</t>
  </si>
  <si>
    <t>Técnico em manutenção de equipamentos de informática Senior</t>
  </si>
  <si>
    <t>Analista de suporte computacional Junior</t>
  </si>
  <si>
    <t>Analista de suporte computacional Pleno</t>
  </si>
  <si>
    <t>Analista de suporte computacional Senior</t>
  </si>
  <si>
    <t>Gerenciamento de Serviços de Atendimento ao usuários (GER)</t>
  </si>
  <si>
    <t>Gerente de suporte técnico de tecnologia da informação</t>
  </si>
  <si>
    <t>VLR TOTAL SUPORTE</t>
  </si>
  <si>
    <t xml:space="preserve">Quant. </t>
  </si>
  <si>
    <t>Grupo 1 - Item 02 - Serviços técnicos especializados de operação da infraestrutura</t>
  </si>
  <si>
    <t>Banco de Dados</t>
  </si>
  <si>
    <t>Administrador de banco de dados - Pleno</t>
  </si>
  <si>
    <t>Administrador de banco de dados - Senior</t>
  </si>
  <si>
    <t>Monitoramento (NOC)</t>
  </si>
  <si>
    <t>Conectividade e Comunicação</t>
  </si>
  <si>
    <t>Analista de redes e de comunicação de dados Junior</t>
  </si>
  <si>
    <t>Analista de redes e de comunicação de dados Pleno</t>
  </si>
  <si>
    <t>Analista de redes e de comunicação de dados Senior</t>
  </si>
  <si>
    <t>Tecnico de Rede (Telecomunicacoes) Junior</t>
  </si>
  <si>
    <t>Armazenamento e Backup</t>
  </si>
  <si>
    <t>Administrador de sistemas operacionais Junior</t>
  </si>
  <si>
    <t>Administrador de sistemas operacionais Pleno</t>
  </si>
  <si>
    <t>Administrador de sistemas operacionais Senior</t>
  </si>
  <si>
    <t>Sustentação de Infraestrutura para Aplicações</t>
  </si>
  <si>
    <t>Analista de sistemas de automação - Pleno</t>
  </si>
  <si>
    <t>Analista de sistemas de automação - Senior</t>
  </si>
  <si>
    <t>Desenvolvedor de sistemas de tecnologia da informação Sênior</t>
  </si>
  <si>
    <t>Especialista em Cloud - Sênior</t>
  </si>
  <si>
    <t>Gerenciamento de Serviços de Operação de Infraestrutura</t>
  </si>
  <si>
    <t>Gerente de infraestrutura de tecnologia da informação</t>
  </si>
  <si>
    <t>VLR TOTAL INFRA</t>
  </si>
  <si>
    <t>ATUAL</t>
  </si>
  <si>
    <t>Grupo 2 - Item 01 - Serviços técnicos especializados de Segurança da Informação</t>
  </si>
  <si>
    <t>Segurança Operacional</t>
  </si>
  <si>
    <t>Administrador em segurança da informação - Pleno</t>
  </si>
  <si>
    <t>Administrador em segurança da informação - Senior</t>
  </si>
  <si>
    <t>Segurança defensiva e inteligência (SOC)</t>
  </si>
  <si>
    <t>Serviço de Suporte técnico especializado em segurança</t>
  </si>
  <si>
    <t>Administrador em segurança da informação - Junior</t>
  </si>
  <si>
    <t>Segurança, Riscos e Conformidade</t>
  </si>
  <si>
    <t>Planejamento e Gestão Operacional da Segurança</t>
  </si>
  <si>
    <t>Gerente de segurança da informação</t>
  </si>
  <si>
    <t>VLR TOTAL SEG</t>
  </si>
  <si>
    <t>ANTERIOR</t>
  </si>
  <si>
    <t>VLR TOTAL OPERAÇÕES MÊS</t>
  </si>
  <si>
    <t>VLR TOTAL OPERAÇÕES ANO</t>
  </si>
  <si>
    <t>COGETIC</t>
  </si>
  <si>
    <t>CDTS</t>
  </si>
  <si>
    <t>ICTB</t>
  </si>
  <si>
    <t>ENSP</t>
  </si>
  <si>
    <t>Fio-CE</t>
  </si>
  <si>
    <t>GEREB</t>
  </si>
  <si>
    <t>IAM</t>
  </si>
  <si>
    <t>ICICT</t>
  </si>
  <si>
    <t>IFF</t>
  </si>
  <si>
    <t>IGM</t>
  </si>
  <si>
    <t>INCQS</t>
  </si>
  <si>
    <t>ICC*</t>
  </si>
  <si>
    <t>ILMD</t>
  </si>
  <si>
    <t>INI</t>
  </si>
  <si>
    <t>IOC</t>
  </si>
  <si>
    <t>MS</t>
  </si>
  <si>
    <t>RO</t>
  </si>
  <si>
    <t>Far</t>
  </si>
  <si>
    <t>NOVO</t>
  </si>
  <si>
    <t>TOTAL</t>
  </si>
  <si>
    <t>Quant. Total
NOVA</t>
  </si>
  <si>
    <t>ICC</t>
  </si>
  <si>
    <t>BIO</t>
  </si>
  <si>
    <t>Quant. Total
NOVO</t>
  </si>
  <si>
    <t>FIOCRUZ
UNIDADES</t>
  </si>
  <si>
    <t>UF</t>
  </si>
  <si>
    <t>SGBD
(Quantidade)</t>
  </si>
  <si>
    <t>Servidores Web
(Quantidade)</t>
  </si>
  <si>
    <t>Servidor de e-mail</t>
  </si>
  <si>
    <t>Office365</t>
  </si>
  <si>
    <t>Servidor de Active Directory</t>
  </si>
  <si>
    <t>Servidor de arquivos</t>
  </si>
  <si>
    <t>Docker</t>
  </si>
  <si>
    <t>MySQL</t>
  </si>
  <si>
    <t>SQL Server</t>
  </si>
  <si>
    <t>Oracle</t>
  </si>
  <si>
    <t>DB2</t>
  </si>
  <si>
    <t>Outro</t>
  </si>
  <si>
    <t>Observação</t>
  </si>
  <si>
    <t>Apache</t>
  </si>
  <si>
    <t>Nginx</t>
  </si>
  <si>
    <t>IIS</t>
  </si>
  <si>
    <t>Obervação</t>
  </si>
  <si>
    <t>Total usuários</t>
  </si>
  <si>
    <t>Total de usuários</t>
  </si>
  <si>
    <t>Capacidade (Gb)</t>
  </si>
  <si>
    <t>(Total Containers)</t>
  </si>
  <si>
    <t>Bio-Manguinhos</t>
  </si>
  <si>
    <t>RJ</t>
  </si>
  <si>
    <t>-</t>
  </si>
  <si>
    <t>Canal Saúde</t>
  </si>
  <si>
    <t>POSTGRESQL</t>
  </si>
  <si>
    <t>COC</t>
  </si>
  <si>
    <t>EPSJV</t>
  </si>
  <si>
    <t>Far-Manguinhos</t>
  </si>
  <si>
    <t>Fiocruz-CE</t>
  </si>
  <si>
    <t>CE</t>
  </si>
  <si>
    <t>Fiocruz-MS</t>
  </si>
  <si>
    <t>Fiocruz-RO</t>
  </si>
  <si>
    <t>Gereb</t>
  </si>
  <si>
    <t>DF</t>
  </si>
  <si>
    <t>MariaDB (02) 
MongoDB (01)
PostgreSQL (01)</t>
  </si>
  <si>
    <t>Aprox. 25 bases de dados</t>
  </si>
  <si>
    <t>Exchange (COGETIC)
Aprox. 920 contas, incluindo alunos</t>
  </si>
  <si>
    <t>Office (COGETIC)
Aprox. 920 contas, incluindo alunos</t>
  </si>
  <si>
    <t>AD (COGETIC)
Aprox. 920 contas, incluindo alunos</t>
  </si>
  <si>
    <t>PR</t>
  </si>
  <si>
    <t>postgresql</t>
  </si>
  <si>
    <t>Postgres</t>
  </si>
  <si>
    <t>BA</t>
  </si>
  <si>
    <t>AM</t>
  </si>
  <si>
    <t>Nenhuma</t>
  </si>
  <si>
    <t>120 (1280 v2013)</t>
  </si>
  <si>
    <t>n/d</t>
  </si>
  <si>
    <t>IRR</t>
  </si>
  <si>
    <t>Presidência</t>
  </si>
  <si>
    <t>Servidores físicos
(Quantidade)</t>
  </si>
  <si>
    <t>Servidores virtuais
(Quantidade)</t>
  </si>
  <si>
    <t>IaaS ( Quantidade de Hosts)</t>
  </si>
  <si>
    <t>Storage</t>
  </si>
  <si>
    <t>Blades</t>
  </si>
  <si>
    <t>Nutanix</t>
  </si>
  <si>
    <t>Roteadores</t>
  </si>
  <si>
    <t>Switches</t>
  </si>
  <si>
    <t>Controladora Wifi</t>
  </si>
  <si>
    <t>Accesss Point</t>
  </si>
  <si>
    <t>Robô backup</t>
  </si>
  <si>
    <t>Fitas backup</t>
  </si>
  <si>
    <t>Desktops</t>
  </si>
  <si>
    <t>Notebooks</t>
  </si>
  <si>
    <t>Windows</t>
  </si>
  <si>
    <t>Linux</t>
  </si>
  <si>
    <t>VMWare</t>
  </si>
  <si>
    <t>OpenStack</t>
  </si>
  <si>
    <t>Azure/Amazon/Google Cloud/Outras</t>
  </si>
  <si>
    <t>Nuvem Fiocruz(Nutanix/Openstack)</t>
  </si>
  <si>
    <t>Capacidade (TB)</t>
  </si>
  <si>
    <t>Quantidade</t>
  </si>
  <si>
    <t>PROXMOX</t>
  </si>
  <si>
    <t xml:space="preserve">RJ </t>
  </si>
  <si>
    <t>PE</t>
  </si>
  <si>
    <t>4 (1 stand by)</t>
  </si>
  <si>
    <t>3 (S.O Checkpoint)</t>
  </si>
  <si>
    <t>HyperV</t>
  </si>
  <si>
    <t> </t>
  </si>
  <si>
    <t>XCP-NG</t>
  </si>
  <si>
    <t>Firewall de Borda
(Quantidade)</t>
  </si>
  <si>
    <t>Antimalware Desktops
(Quantidade)</t>
  </si>
  <si>
    <t>Antimalware Servidores
(Quantidade)</t>
  </si>
  <si>
    <t>Antispam
(Quantidade)</t>
  </si>
  <si>
    <t>Network Detection and Response (NDR)
(Quantidade)</t>
  </si>
  <si>
    <t>Firewall de aplicação
(Quantidade)</t>
  </si>
  <si>
    <t>SIEM/Solução de logs
(Quantidade)</t>
  </si>
  <si>
    <t>Solução de Gerenciamento de vulnerabilidades
(Quantidade dispositivos)</t>
  </si>
  <si>
    <t>PAM (Privileged Access Management)</t>
  </si>
  <si>
    <t>SOC</t>
  </si>
  <si>
    <t xml:space="preserve">SOC </t>
  </si>
  <si>
    <t>1x que está sob a gestão da COGETIC</t>
  </si>
  <si>
    <t>(COGETIC)
Aprox. 460 dispositivos</t>
  </si>
  <si>
    <t>(COGETIC)
Aprox. 35 servidores</t>
  </si>
  <si>
    <t>MG</t>
  </si>
  <si>
    <t>Especialista em Cloud - Pleno</t>
  </si>
  <si>
    <t xml:space="preserve">Quant.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</si>
</sst>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65">
    <xf numFmtId="0" fontId="0" fillId="0" borderId="0" xfId="0"/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justify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justify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justify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justify" vertical="center" wrapText="1"/>
    </xf>
    <xf numFmtId="0" fontId="1" fillId="0" borderId="20" xfId="0" applyFont="1" applyBorder="1"/>
    <xf numFmtId="0" fontId="1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 wrapText="1"/>
    </xf>
    <xf numFmtId="0" fontId="8" fillId="17" borderId="16" xfId="0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10" fillId="18" borderId="29" xfId="0" applyFont="1" applyFill="1" applyBorder="1" applyAlignment="1">
      <alignment horizontal="center"/>
    </xf>
    <xf numFmtId="0" fontId="9" fillId="19" borderId="16" xfId="0" applyFont="1" applyFill="1" applyBorder="1" applyAlignment="1">
      <alignment horizontal="left"/>
    </xf>
    <xf numFmtId="0" fontId="0" fillId="19" borderId="16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20" borderId="16" xfId="0" applyFill="1" applyBorder="1" applyAlignment="1">
      <alignment horizontal="center"/>
    </xf>
    <xf numFmtId="0" fontId="0" fillId="20" borderId="16" xfId="0" applyFill="1" applyBorder="1" applyAlignment="1">
      <alignment horizontal="center" wrapText="1"/>
    </xf>
    <xf numFmtId="0" fontId="11" fillId="0" borderId="16" xfId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8" fillId="22" borderId="16" xfId="0" applyFont="1" applyFill="1" applyBorder="1" applyAlignment="1">
      <alignment horizontal="center" vertical="center"/>
    </xf>
    <xf numFmtId="0" fontId="8" fillId="22" borderId="16" xfId="0" applyFont="1" applyFill="1" applyBorder="1" applyAlignment="1">
      <alignment horizontal="center"/>
    </xf>
    <xf numFmtId="0" fontId="8" fillId="22" borderId="16" xfId="0" applyFont="1" applyFill="1" applyBorder="1" applyAlignment="1">
      <alignment vertical="center"/>
    </xf>
    <xf numFmtId="0" fontId="8" fillId="22" borderId="16" xfId="0" applyFont="1" applyFill="1" applyBorder="1"/>
    <xf numFmtId="0" fontId="10" fillId="23" borderId="29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64" fontId="0" fillId="20" borderId="16" xfId="2" applyNumberFormat="1" applyFont="1" applyFill="1" applyBorder="1" applyAlignment="1">
      <alignment horizontal="center"/>
    </xf>
    <xf numFmtId="0" fontId="9" fillId="24" borderId="16" xfId="0" applyFont="1" applyFill="1" applyBorder="1" applyAlignment="1">
      <alignment horizontal="center" vertical="center" wrapText="1"/>
    </xf>
    <xf numFmtId="0" fontId="8" fillId="25" borderId="16" xfId="0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1" fontId="0" fillId="20" borderId="16" xfId="2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 vertical="center" wrapText="1"/>
    </xf>
    <xf numFmtId="44" fontId="2" fillId="2" borderId="5" xfId="3" applyFont="1" applyFill="1" applyBorder="1" applyAlignment="1">
      <alignment horizontal="justify" vertical="center" wrapText="1"/>
    </xf>
    <xf numFmtId="44" fontId="2" fillId="2" borderId="3" xfId="3" applyFont="1" applyFill="1" applyBorder="1" applyAlignment="1">
      <alignment horizontal="justify" vertical="center" wrapText="1"/>
    </xf>
    <xf numFmtId="44" fontId="4" fillId="3" borderId="3" xfId="3" applyFont="1" applyFill="1" applyBorder="1" applyAlignment="1">
      <alignment horizontal="justify" vertical="center" wrapText="1"/>
    </xf>
    <xf numFmtId="44" fontId="4" fillId="4" borderId="3" xfId="3" applyFont="1" applyFill="1" applyBorder="1" applyAlignment="1">
      <alignment horizontal="justify" vertical="center" wrapText="1"/>
    </xf>
    <xf numFmtId="44" fontId="4" fillId="5" borderId="3" xfId="3" applyFont="1" applyFill="1" applyBorder="1" applyAlignment="1">
      <alignment horizontal="justify" vertical="center" wrapText="1"/>
    </xf>
    <xf numFmtId="44" fontId="2" fillId="2" borderId="16" xfId="3" applyFont="1" applyFill="1" applyBorder="1" applyAlignment="1">
      <alignment horizontal="center" vertical="center" wrapText="1"/>
    </xf>
    <xf numFmtId="44" fontId="4" fillId="6" borderId="16" xfId="3" applyFont="1" applyFill="1" applyBorder="1" applyAlignment="1">
      <alignment horizontal="justify" vertical="center" wrapText="1"/>
    </xf>
    <xf numFmtId="44" fontId="4" fillId="3" borderId="16" xfId="3" applyFont="1" applyFill="1" applyBorder="1" applyAlignment="1">
      <alignment horizontal="justify" vertical="center" wrapText="1"/>
    </xf>
    <xf numFmtId="44" fontId="4" fillId="7" borderId="16" xfId="3" applyFont="1" applyFill="1" applyBorder="1" applyAlignment="1">
      <alignment horizontal="justify" vertical="center" wrapText="1"/>
    </xf>
    <xf numFmtId="44" fontId="4" fillId="8" borderId="16" xfId="3" applyFont="1" applyFill="1" applyBorder="1" applyAlignment="1">
      <alignment horizontal="justify" vertical="center" wrapText="1"/>
    </xf>
    <xf numFmtId="44" fontId="4" fillId="9" borderId="16" xfId="3" applyFont="1" applyFill="1" applyBorder="1" applyAlignment="1">
      <alignment horizontal="justify" vertical="center" wrapText="1"/>
    </xf>
    <xf numFmtId="44" fontId="4" fillId="10" borderId="16" xfId="3" applyFont="1" applyFill="1" applyBorder="1" applyAlignment="1">
      <alignment horizontal="justify" vertical="center" wrapText="1"/>
    </xf>
    <xf numFmtId="44" fontId="4" fillId="3" borderId="15" xfId="3" applyFont="1" applyFill="1" applyBorder="1" applyAlignment="1">
      <alignment horizontal="justify" vertical="center" wrapText="1"/>
    </xf>
    <xf numFmtId="44" fontId="0" fillId="0" borderId="0" xfId="3" applyFont="1"/>
    <xf numFmtId="44" fontId="2" fillId="2" borderId="5" xfId="3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center" vertical="center" wrapText="1"/>
    </xf>
    <xf numFmtId="44" fontId="4" fillId="3" borderId="3" xfId="3" applyFont="1" applyFill="1" applyBorder="1" applyAlignment="1">
      <alignment horizontal="center" vertical="center" wrapText="1"/>
    </xf>
    <xf numFmtId="44" fontId="4" fillId="6" borderId="16" xfId="3" applyFont="1" applyFill="1" applyBorder="1" applyAlignment="1">
      <alignment horizontal="center" vertical="center" wrapText="1"/>
    </xf>
    <xf numFmtId="44" fontId="0" fillId="14" borderId="16" xfId="3" applyFont="1" applyFill="1" applyBorder="1"/>
    <xf numFmtId="44" fontId="0" fillId="13" borderId="16" xfId="3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44" fontId="4" fillId="3" borderId="0" xfId="3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 wrapText="1"/>
    </xf>
    <xf numFmtId="44" fontId="4" fillId="3" borderId="0" xfId="3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justify" vertical="center" wrapText="1"/>
    </xf>
    <xf numFmtId="0" fontId="4" fillId="5" borderId="0" xfId="0" applyFont="1" applyFill="1" applyAlignment="1">
      <alignment horizontal="justify" vertical="center" wrapText="1"/>
    </xf>
    <xf numFmtId="44" fontId="4" fillId="5" borderId="0" xfId="3" applyFont="1" applyFill="1" applyBorder="1" applyAlignment="1">
      <alignment horizontal="justify" vertical="center" wrapText="1"/>
    </xf>
    <xf numFmtId="0" fontId="0" fillId="0" borderId="16" xfId="0" applyBorder="1"/>
    <xf numFmtId="0" fontId="2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14" fillId="0" borderId="0" xfId="0" applyFont="1"/>
    <xf numFmtId="2" fontId="4" fillId="0" borderId="16" xfId="0" applyNumberFormat="1" applyFont="1" applyBorder="1" applyAlignment="1">
      <alignment horizontal="justify" vertical="center" wrapText="1"/>
    </xf>
    <xf numFmtId="2" fontId="14" fillId="0" borderId="0" xfId="0" applyNumberFormat="1" applyFont="1"/>
    <xf numFmtId="0" fontId="14" fillId="19" borderId="0" xfId="0" applyFont="1" applyFill="1"/>
    <xf numFmtId="0" fontId="3" fillId="14" borderId="5" xfId="0" applyFont="1" applyFill="1" applyBorder="1" applyAlignment="1">
      <alignment vertical="center" wrapText="1"/>
    </xf>
    <xf numFmtId="0" fontId="3" fillId="14" borderId="18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0" fontId="3" fillId="12" borderId="5" xfId="0" applyFont="1" applyFill="1" applyBorder="1" applyAlignment="1">
      <alignment vertical="center" wrapText="1"/>
    </xf>
    <xf numFmtId="0" fontId="2" fillId="15" borderId="16" xfId="0" applyFont="1" applyFill="1" applyBorder="1" applyAlignment="1">
      <alignment vertical="center" wrapText="1"/>
    </xf>
    <xf numFmtId="0" fontId="2" fillId="14" borderId="16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2" fillId="12" borderId="16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4" borderId="13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 wrapText="1"/>
    </xf>
    <xf numFmtId="44" fontId="2" fillId="2" borderId="16" xfId="3" applyFont="1" applyFill="1" applyBorder="1" applyAlignment="1">
      <alignment horizontal="center" vertical="center" wrapText="1"/>
    </xf>
    <xf numFmtId="44" fontId="0" fillId="14" borderId="16" xfId="3" applyFont="1" applyFill="1" applyBorder="1" applyAlignment="1">
      <alignment horizontal="center"/>
    </xf>
    <xf numFmtId="44" fontId="0" fillId="13" borderId="16" xfId="3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/>
    </xf>
    <xf numFmtId="0" fontId="8" fillId="17" borderId="28" xfId="0" applyFont="1" applyFill="1" applyBorder="1" applyAlignment="1">
      <alignment horizontal="center" vertical="center"/>
    </xf>
    <xf numFmtId="0" fontId="8" fillId="17" borderId="25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26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8" fillId="22" borderId="24" xfId="0" applyFont="1" applyFill="1" applyBorder="1" applyAlignment="1">
      <alignment horizontal="center" vertical="center"/>
    </xf>
    <xf numFmtId="0" fontId="8" fillId="22" borderId="28" xfId="0" applyFont="1" applyFill="1" applyBorder="1" applyAlignment="1">
      <alignment horizontal="center" vertical="center"/>
    </xf>
    <xf numFmtId="0" fontId="8" fillId="22" borderId="16" xfId="0" applyFont="1" applyFill="1" applyBorder="1" applyAlignment="1">
      <alignment horizontal="center" vertical="center"/>
    </xf>
    <xf numFmtId="0" fontId="8" fillId="22" borderId="16" xfId="0" applyFont="1" applyFill="1" applyBorder="1" applyAlignment="1">
      <alignment horizontal="center"/>
    </xf>
    <xf numFmtId="0" fontId="9" fillId="21" borderId="16" xfId="0" applyFont="1" applyFill="1" applyBorder="1" applyAlignment="1">
      <alignment horizontal="center" vertical="center" wrapText="1"/>
    </xf>
    <xf numFmtId="0" fontId="8" fillId="22" borderId="16" xfId="0" applyFont="1" applyFill="1" applyBorder="1" applyAlignment="1">
      <alignment horizontal="center" wrapText="1"/>
    </xf>
  </cellXfs>
  <cellStyles count="4">
    <cellStyle name="Moeda" xfId="3" builtinId="4"/>
    <cellStyle name="Normal" xfId="0" builtinId="0"/>
    <cellStyle name="Normal 2" xfId="1" xr:uid="{26E24D3A-8B8C-4EF5-B6A0-B0E91BF48600}"/>
    <cellStyle name="Vírgula 2" xfId="2" xr:uid="{2ACDE1E1-538D-46FF-90CC-E0ABD4521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32FE-6E4D-45BF-9A1A-F54D42FEF30D}">
  <dimension ref="A1:I61"/>
  <sheetViews>
    <sheetView topLeftCell="A43" workbookViewId="0">
      <selection activeCell="F57" sqref="F57"/>
    </sheetView>
  </sheetViews>
  <sheetFormatPr defaultColWidth="16.42578125" defaultRowHeight="15" x14ac:dyDescent="0.25"/>
  <cols>
    <col min="2" max="2" width="25.7109375" bestFit="1" customWidth="1"/>
    <col min="3" max="3" width="33.85546875" bestFit="1" customWidth="1"/>
    <col min="4" max="4" width="17.28515625" style="84" customWidth="1"/>
    <col min="5" max="5" width="9.7109375" bestFit="1" customWidth="1"/>
    <col min="6" max="6" width="16.5703125" style="84" bestFit="1" customWidth="1"/>
    <col min="8" max="8" width="0" style="84" hidden="1" customWidth="1"/>
  </cols>
  <sheetData>
    <row r="1" spans="1:8" ht="15.75" thickBot="1" x14ac:dyDescent="0.3">
      <c r="A1" s="7" t="s">
        <v>0</v>
      </c>
      <c r="B1" s="8" t="s">
        <v>1</v>
      </c>
      <c r="C1" s="8" t="s">
        <v>2</v>
      </c>
      <c r="D1" s="71" t="s">
        <v>3</v>
      </c>
      <c r="E1" s="9" t="s">
        <v>4</v>
      </c>
      <c r="F1" s="85" t="s">
        <v>5</v>
      </c>
    </row>
    <row r="2" spans="1:8" ht="15.75" thickBot="1" x14ac:dyDescent="0.3">
      <c r="A2" s="13"/>
      <c r="B2" s="14"/>
      <c r="C2" s="15"/>
      <c r="D2" s="72"/>
      <c r="E2" s="16"/>
      <c r="F2" s="86"/>
    </row>
    <row r="3" spans="1:8" ht="26.25" thickBot="1" x14ac:dyDescent="0.3">
      <c r="A3" s="118" t="s">
        <v>6</v>
      </c>
      <c r="B3" s="121" t="s">
        <v>7</v>
      </c>
      <c r="C3" s="1" t="s">
        <v>8</v>
      </c>
      <c r="D3" s="73">
        <v>1409.97</v>
      </c>
      <c r="E3" s="2">
        <f>SUPORTE!D3</f>
        <v>4</v>
      </c>
      <c r="F3" s="87">
        <f>(D3*E3)*2.28</f>
        <v>12858.926399999998</v>
      </c>
    </row>
    <row r="4" spans="1:8" ht="26.25" thickBot="1" x14ac:dyDescent="0.3">
      <c r="A4" s="119"/>
      <c r="B4" s="122"/>
      <c r="C4" s="1" t="s">
        <v>9</v>
      </c>
      <c r="D4" s="73">
        <v>2022.12</v>
      </c>
      <c r="E4" s="2">
        <f>SUPORTE!D4</f>
        <v>1</v>
      </c>
      <c r="F4" s="87">
        <f t="shared" ref="F4:F12" si="0">(D4*E4)*2.28</f>
        <v>4610.4335999999994</v>
      </c>
    </row>
    <row r="5" spans="1:8" ht="26.25" thickBot="1" x14ac:dyDescent="0.3">
      <c r="A5" s="119"/>
      <c r="B5" s="123"/>
      <c r="C5" s="1" t="s">
        <v>10</v>
      </c>
      <c r="D5" s="73">
        <v>2843.14</v>
      </c>
      <c r="E5" s="2">
        <f>SUPORTE!D5</f>
        <v>5</v>
      </c>
      <c r="F5" s="87">
        <f t="shared" si="0"/>
        <v>32411.795999999995</v>
      </c>
    </row>
    <row r="6" spans="1:8" ht="26.25" thickBot="1" x14ac:dyDescent="0.3">
      <c r="A6" s="119"/>
      <c r="B6" s="124" t="s">
        <v>11</v>
      </c>
      <c r="C6" s="3" t="s">
        <v>9</v>
      </c>
      <c r="D6" s="74">
        <v>2022.12</v>
      </c>
      <c r="E6" s="2">
        <f>SUPORTE!D6</f>
        <v>6</v>
      </c>
      <c r="F6" s="87">
        <f t="shared" si="0"/>
        <v>27662.601599999995</v>
      </c>
    </row>
    <row r="7" spans="1:8" ht="26.25" thickBot="1" x14ac:dyDescent="0.3">
      <c r="A7" s="119"/>
      <c r="B7" s="125"/>
      <c r="C7" s="3" t="s">
        <v>10</v>
      </c>
      <c r="D7" s="74">
        <v>2843.14</v>
      </c>
      <c r="E7" s="2">
        <f>SUPORTE!D7</f>
        <v>22</v>
      </c>
      <c r="F7" s="87">
        <f t="shared" si="0"/>
        <v>142611.90239999996</v>
      </c>
    </row>
    <row r="8" spans="1:8" ht="26.25" thickBot="1" x14ac:dyDescent="0.3">
      <c r="A8" s="119"/>
      <c r="B8" s="125"/>
      <c r="C8" s="3" t="s">
        <v>12</v>
      </c>
      <c r="D8" s="74">
        <v>2328.98</v>
      </c>
      <c r="E8" s="2">
        <f>SUPORTE!D8</f>
        <v>9</v>
      </c>
      <c r="F8" s="87">
        <f t="shared" si="0"/>
        <v>47790.669599999994</v>
      </c>
    </row>
    <row r="9" spans="1:8" ht="26.25" thickBot="1" x14ac:dyDescent="0.3">
      <c r="A9" s="119"/>
      <c r="B9" s="125"/>
      <c r="C9" s="3" t="s">
        <v>13</v>
      </c>
      <c r="D9" s="74">
        <v>3498.5</v>
      </c>
      <c r="E9" s="2">
        <f>SUPORTE!D9</f>
        <v>3</v>
      </c>
      <c r="F9" s="87">
        <f t="shared" si="0"/>
        <v>23929.739999999998</v>
      </c>
    </row>
    <row r="10" spans="1:8" ht="26.25" thickBot="1" x14ac:dyDescent="0.3">
      <c r="A10" s="119"/>
      <c r="B10" s="125"/>
      <c r="C10" s="3" t="s">
        <v>14</v>
      </c>
      <c r="D10" s="74">
        <v>4982.26</v>
      </c>
      <c r="E10" s="2">
        <f>SUPORTE!D10</f>
        <v>28.5</v>
      </c>
      <c r="F10" s="87">
        <f t="shared" si="0"/>
        <v>323747.2548</v>
      </c>
    </row>
    <row r="11" spans="1:8" ht="26.25" thickBot="1" x14ac:dyDescent="0.3">
      <c r="A11" s="119"/>
      <c r="B11" s="126"/>
      <c r="C11" s="3" t="s">
        <v>15</v>
      </c>
      <c r="D11" s="74">
        <v>7283.27</v>
      </c>
      <c r="E11" s="2">
        <f>SUPORTE!D11</f>
        <v>21</v>
      </c>
      <c r="F11" s="87">
        <f t="shared" si="0"/>
        <v>348722.96759999997</v>
      </c>
    </row>
    <row r="12" spans="1:8" ht="39" thickBot="1" x14ac:dyDescent="0.3">
      <c r="A12" s="120"/>
      <c r="B12" s="5" t="s">
        <v>16</v>
      </c>
      <c r="C12" s="5" t="s">
        <v>17</v>
      </c>
      <c r="D12" s="75">
        <v>8327.89</v>
      </c>
      <c r="E12" s="2">
        <f>SUPORTE!D12</f>
        <v>2.5</v>
      </c>
      <c r="F12" s="87">
        <f t="shared" si="0"/>
        <v>47468.972999999991</v>
      </c>
    </row>
    <row r="13" spans="1:8" x14ac:dyDescent="0.25">
      <c r="A13" s="92"/>
      <c r="B13" s="99"/>
      <c r="C13" s="99"/>
      <c r="D13" s="100"/>
      <c r="E13" s="95">
        <f>SUM(E3:E12)</f>
        <v>102</v>
      </c>
      <c r="F13" s="96"/>
    </row>
    <row r="14" spans="1:8" x14ac:dyDescent="0.25">
      <c r="D14" s="129" t="s">
        <v>18</v>
      </c>
      <c r="E14" s="129"/>
      <c r="F14" s="89">
        <f>SUM(F3:F12)</f>
        <v>1011815.2649999999</v>
      </c>
      <c r="H14" s="84">
        <v>945591.57</v>
      </c>
    </row>
    <row r="15" spans="1:8" ht="19.5" thickBot="1" x14ac:dyDescent="0.3">
      <c r="A15" s="22" t="s">
        <v>0</v>
      </c>
      <c r="B15" s="23"/>
      <c r="C15" s="127" t="s">
        <v>2</v>
      </c>
      <c r="D15" s="71" t="s">
        <v>3</v>
      </c>
      <c r="E15" s="127" t="s">
        <v>19</v>
      </c>
      <c r="F15" s="128"/>
    </row>
    <row r="16" spans="1:8" ht="18.75" x14ac:dyDescent="0.25">
      <c r="A16" s="22"/>
      <c r="B16" s="23"/>
      <c r="C16" s="127"/>
      <c r="D16" s="76"/>
      <c r="E16" s="127"/>
      <c r="F16" s="128"/>
    </row>
    <row r="17" spans="1:6" ht="25.5" x14ac:dyDescent="0.25">
      <c r="A17" s="135" t="s">
        <v>20</v>
      </c>
      <c r="B17" s="136" t="s">
        <v>21</v>
      </c>
      <c r="C17" s="25" t="s">
        <v>22</v>
      </c>
      <c r="D17" s="77">
        <v>6700.63</v>
      </c>
      <c r="E17" s="24" cm="1">
        <f t="array" ref="E17:E43">INFRA!D3:D29</f>
        <v>5.25</v>
      </c>
      <c r="F17" s="88">
        <f>(D17*E17)*2.28</f>
        <v>80206.541100000002</v>
      </c>
    </row>
    <row r="18" spans="1:6" ht="25.5" x14ac:dyDescent="0.25">
      <c r="A18" s="135"/>
      <c r="B18" s="136"/>
      <c r="C18" s="25" t="s">
        <v>23</v>
      </c>
      <c r="D18" s="77">
        <v>9726.4599999999991</v>
      </c>
      <c r="E18" s="24">
        <v>2</v>
      </c>
      <c r="F18" s="88">
        <f t="shared" ref="F18:F43" si="1">(D18*E18)*2.28</f>
        <v>44352.657599999991</v>
      </c>
    </row>
    <row r="19" spans="1:6" ht="25.5" x14ac:dyDescent="0.25">
      <c r="A19" s="135"/>
      <c r="B19" s="26" t="s">
        <v>24</v>
      </c>
      <c r="C19" s="27" t="s">
        <v>13</v>
      </c>
      <c r="D19" s="78">
        <v>3498.5</v>
      </c>
      <c r="E19" s="24">
        <v>4</v>
      </c>
      <c r="F19" s="88">
        <f t="shared" si="1"/>
        <v>31906.319999999996</v>
      </c>
    </row>
    <row r="20" spans="1:6" ht="25.5" x14ac:dyDescent="0.25">
      <c r="A20" s="135"/>
      <c r="B20" s="137" t="s">
        <v>25</v>
      </c>
      <c r="C20" s="30" t="s">
        <v>26</v>
      </c>
      <c r="D20" s="79">
        <v>4026.78</v>
      </c>
      <c r="E20" s="24">
        <v>1.2</v>
      </c>
      <c r="F20" s="88">
        <f t="shared" si="1"/>
        <v>11017.27008</v>
      </c>
    </row>
    <row r="21" spans="1:6" ht="25.5" x14ac:dyDescent="0.25">
      <c r="A21" s="135"/>
      <c r="B21" s="137"/>
      <c r="C21" s="30" t="s">
        <v>27</v>
      </c>
      <c r="D21" s="79">
        <v>5683.15</v>
      </c>
      <c r="E21" s="24">
        <v>6</v>
      </c>
      <c r="F21" s="88">
        <f t="shared" si="1"/>
        <v>77745.491999999984</v>
      </c>
    </row>
    <row r="22" spans="1:6" ht="25.5" x14ac:dyDescent="0.25">
      <c r="A22" s="135"/>
      <c r="B22" s="137"/>
      <c r="C22" s="30" t="s">
        <v>28</v>
      </c>
      <c r="D22" s="79">
        <v>8706.81</v>
      </c>
      <c r="E22" s="24">
        <v>8</v>
      </c>
      <c r="F22" s="88">
        <f t="shared" si="1"/>
        <v>158812.21439999997</v>
      </c>
    </row>
    <row r="23" spans="1:6" ht="25.5" x14ac:dyDescent="0.25">
      <c r="A23" s="135"/>
      <c r="B23" s="137"/>
      <c r="C23" s="30" t="s">
        <v>29</v>
      </c>
      <c r="D23" s="79">
        <v>1508.35</v>
      </c>
      <c r="E23" s="24">
        <v>0.2</v>
      </c>
      <c r="F23" s="88">
        <f t="shared" si="1"/>
        <v>687.80759999999998</v>
      </c>
    </row>
    <row r="24" spans="1:6" ht="25.5" x14ac:dyDescent="0.25">
      <c r="A24" s="135"/>
      <c r="B24" s="137"/>
      <c r="C24" s="30" t="s">
        <v>14</v>
      </c>
      <c r="D24" s="79">
        <v>4982.26</v>
      </c>
      <c r="E24" s="24">
        <v>2</v>
      </c>
      <c r="F24" s="88">
        <f t="shared" si="1"/>
        <v>22719.105599999999</v>
      </c>
    </row>
    <row r="25" spans="1:6" ht="25.5" x14ac:dyDescent="0.25">
      <c r="A25" s="135"/>
      <c r="B25" s="137"/>
      <c r="C25" s="30" t="s">
        <v>15</v>
      </c>
      <c r="D25" s="79">
        <v>7283.27</v>
      </c>
      <c r="E25" s="24">
        <v>0</v>
      </c>
      <c r="F25" s="88">
        <f t="shared" si="1"/>
        <v>0</v>
      </c>
    </row>
    <row r="26" spans="1:6" ht="25.5" x14ac:dyDescent="0.25">
      <c r="A26" s="135"/>
      <c r="B26" s="138" t="s">
        <v>30</v>
      </c>
      <c r="C26" s="32" t="s">
        <v>31</v>
      </c>
      <c r="D26" s="80">
        <v>4183.0200000000004</v>
      </c>
      <c r="E26" s="24">
        <v>1.5</v>
      </c>
      <c r="F26" s="88">
        <f t="shared" si="1"/>
        <v>14305.928400000001</v>
      </c>
    </row>
    <row r="27" spans="1:6" ht="25.5" x14ac:dyDescent="0.25">
      <c r="A27" s="135"/>
      <c r="B27" s="138"/>
      <c r="C27" s="32" t="s">
        <v>32</v>
      </c>
      <c r="D27" s="80">
        <v>6482.74</v>
      </c>
      <c r="E27" s="24">
        <v>3.9</v>
      </c>
      <c r="F27" s="88">
        <f t="shared" si="1"/>
        <v>57644.524079999988</v>
      </c>
    </row>
    <row r="28" spans="1:6" ht="25.5" x14ac:dyDescent="0.25">
      <c r="A28" s="135"/>
      <c r="B28" s="138"/>
      <c r="C28" s="32" t="s">
        <v>33</v>
      </c>
      <c r="D28" s="80">
        <v>9299.35</v>
      </c>
      <c r="E28" s="24">
        <v>10</v>
      </c>
      <c r="F28" s="88">
        <f t="shared" si="1"/>
        <v>212025.18</v>
      </c>
    </row>
    <row r="29" spans="1:6" ht="25.5" x14ac:dyDescent="0.25">
      <c r="A29" s="135"/>
      <c r="B29" s="131" t="s">
        <v>34</v>
      </c>
      <c r="C29" s="34" t="s">
        <v>31</v>
      </c>
      <c r="D29" s="81">
        <v>4183.0200000000004</v>
      </c>
      <c r="E29" s="24">
        <v>1.5</v>
      </c>
      <c r="F29" s="88">
        <f t="shared" si="1"/>
        <v>14305.928400000001</v>
      </c>
    </row>
    <row r="30" spans="1:6" ht="25.5" x14ac:dyDescent="0.25">
      <c r="A30" s="135"/>
      <c r="B30" s="131"/>
      <c r="C30" s="34" t="s">
        <v>32</v>
      </c>
      <c r="D30" s="81">
        <v>6482.74</v>
      </c>
      <c r="E30" s="24">
        <v>6.25</v>
      </c>
      <c r="F30" s="88">
        <f t="shared" si="1"/>
        <v>92379.044999999998</v>
      </c>
    </row>
    <row r="31" spans="1:6" ht="25.5" x14ac:dyDescent="0.25">
      <c r="A31" s="135"/>
      <c r="B31" s="131"/>
      <c r="C31" s="34" t="s">
        <v>33</v>
      </c>
      <c r="D31" s="81">
        <v>9299.35</v>
      </c>
      <c r="E31" s="24">
        <v>13</v>
      </c>
      <c r="F31" s="88">
        <f t="shared" si="1"/>
        <v>275632.734</v>
      </c>
    </row>
    <row r="32" spans="1:6" ht="25.5" x14ac:dyDescent="0.25">
      <c r="A32" s="135"/>
      <c r="B32" s="131"/>
      <c r="C32" s="34" t="s">
        <v>35</v>
      </c>
      <c r="D32" s="81">
        <v>6110.13</v>
      </c>
      <c r="E32" s="24">
        <v>1.25</v>
      </c>
      <c r="F32" s="88">
        <f t="shared" si="1"/>
        <v>17413.870500000001</v>
      </c>
    </row>
    <row r="33" spans="1:8" ht="25.5" x14ac:dyDescent="0.25">
      <c r="A33" s="135"/>
      <c r="B33" s="131"/>
      <c r="C33" s="34" t="s">
        <v>36</v>
      </c>
      <c r="D33" s="81">
        <v>9508.7900000000009</v>
      </c>
      <c r="E33" s="24">
        <v>1</v>
      </c>
      <c r="F33" s="88">
        <f t="shared" si="1"/>
        <v>21680.0412</v>
      </c>
    </row>
    <row r="34" spans="1:8" ht="25.5" x14ac:dyDescent="0.25">
      <c r="A34" s="135"/>
      <c r="B34" s="131"/>
      <c r="C34" s="34" t="s">
        <v>13</v>
      </c>
      <c r="D34" s="81">
        <v>3498.5</v>
      </c>
      <c r="E34" s="24">
        <v>0.2</v>
      </c>
      <c r="F34" s="88">
        <f t="shared" si="1"/>
        <v>1595.316</v>
      </c>
    </row>
    <row r="35" spans="1:8" ht="25.5" x14ac:dyDescent="0.25">
      <c r="A35" s="135"/>
      <c r="B35" s="131"/>
      <c r="C35" s="34" t="s">
        <v>14</v>
      </c>
      <c r="D35" s="81">
        <v>4982.26</v>
      </c>
      <c r="E35" s="24">
        <v>7.5</v>
      </c>
      <c r="F35" s="88">
        <f t="shared" si="1"/>
        <v>85196.646000000008</v>
      </c>
    </row>
    <row r="36" spans="1:8" ht="25.5" x14ac:dyDescent="0.25">
      <c r="A36" s="135"/>
      <c r="B36" s="131"/>
      <c r="C36" s="34" t="s">
        <v>15</v>
      </c>
      <c r="D36" s="81">
        <v>7283.27</v>
      </c>
      <c r="E36" s="24">
        <v>6.75</v>
      </c>
      <c r="F36" s="88">
        <f t="shared" si="1"/>
        <v>112089.52529999999</v>
      </c>
    </row>
    <row r="37" spans="1:8" ht="25.5" x14ac:dyDescent="0.25">
      <c r="A37" s="135"/>
      <c r="B37" s="131"/>
      <c r="C37" s="34" t="s">
        <v>26</v>
      </c>
      <c r="D37" s="81">
        <v>4026.78</v>
      </c>
      <c r="E37" s="24">
        <v>0</v>
      </c>
      <c r="F37" s="88">
        <f t="shared" si="1"/>
        <v>0</v>
      </c>
    </row>
    <row r="38" spans="1:8" ht="25.5" x14ac:dyDescent="0.25">
      <c r="A38" s="135"/>
      <c r="B38" s="131"/>
      <c r="C38" s="34" t="s">
        <v>27</v>
      </c>
      <c r="D38" s="81">
        <v>5683.15</v>
      </c>
      <c r="E38" s="24">
        <v>0</v>
      </c>
      <c r="F38" s="88">
        <f t="shared" si="1"/>
        <v>0</v>
      </c>
    </row>
    <row r="39" spans="1:8" ht="25.5" x14ac:dyDescent="0.25">
      <c r="A39" s="135"/>
      <c r="B39" s="131"/>
      <c r="C39" s="34" t="s">
        <v>28</v>
      </c>
      <c r="D39" s="81">
        <v>8706.81</v>
      </c>
      <c r="E39" s="24">
        <v>1</v>
      </c>
      <c r="F39" s="88">
        <f t="shared" si="1"/>
        <v>19851.526799999996</v>
      </c>
    </row>
    <row r="40" spans="1:8" ht="25.5" x14ac:dyDescent="0.25">
      <c r="A40" s="135"/>
      <c r="B40" s="131"/>
      <c r="C40" s="34" t="s">
        <v>37</v>
      </c>
      <c r="D40" s="81">
        <v>11252.32</v>
      </c>
      <c r="E40" s="24">
        <v>1</v>
      </c>
      <c r="F40" s="88">
        <f t="shared" si="1"/>
        <v>25655.289599999996</v>
      </c>
    </row>
    <row r="41" spans="1:8" x14ac:dyDescent="0.25">
      <c r="A41" s="135"/>
      <c r="B41" s="131"/>
      <c r="C41" s="34" t="s">
        <v>178</v>
      </c>
      <c r="D41" s="81">
        <v>10515.73</v>
      </c>
      <c r="E41" s="24">
        <v>1</v>
      </c>
      <c r="F41" s="88">
        <f t="shared" si="1"/>
        <v>23975.864399999999</v>
      </c>
    </row>
    <row r="42" spans="1:8" x14ac:dyDescent="0.25">
      <c r="A42" s="135"/>
      <c r="B42" s="131"/>
      <c r="C42" s="34" t="s">
        <v>38</v>
      </c>
      <c r="D42" s="81">
        <v>14995.75</v>
      </c>
      <c r="E42" s="24">
        <v>1</v>
      </c>
      <c r="F42" s="88">
        <f t="shared" si="1"/>
        <v>34190.31</v>
      </c>
    </row>
    <row r="43" spans="1:8" ht="25.5" x14ac:dyDescent="0.25">
      <c r="A43" s="135"/>
      <c r="B43" s="35" t="s">
        <v>39</v>
      </c>
      <c r="C43" s="36" t="s">
        <v>40</v>
      </c>
      <c r="D43" s="82">
        <v>14690.3</v>
      </c>
      <c r="E43" s="24">
        <v>5.5</v>
      </c>
      <c r="F43" s="88">
        <f t="shared" si="1"/>
        <v>184216.36199999996</v>
      </c>
    </row>
    <row r="44" spans="1:8" x14ac:dyDescent="0.25">
      <c r="A44" s="91"/>
      <c r="B44" s="97"/>
      <c r="C44" s="98"/>
      <c r="D44" s="82"/>
      <c r="E44" s="24">
        <f>SUM(_xlfn.ANCHORARRAY(E17))</f>
        <v>91</v>
      </c>
      <c r="F44" s="88"/>
    </row>
    <row r="45" spans="1:8" x14ac:dyDescent="0.25">
      <c r="D45" s="129" t="s">
        <v>41</v>
      </c>
      <c r="E45" s="129"/>
      <c r="F45" s="89">
        <f>SUM(F17:F43)</f>
        <v>1619605.5000600005</v>
      </c>
      <c r="H45" s="84">
        <v>1652508.84</v>
      </c>
    </row>
    <row r="46" spans="1:8" ht="19.5" thickBot="1" x14ac:dyDescent="0.3">
      <c r="A46" s="7" t="s">
        <v>0</v>
      </c>
      <c r="B46" s="20"/>
      <c r="C46" s="8" t="s">
        <v>2</v>
      </c>
      <c r="D46" s="71" t="s">
        <v>3</v>
      </c>
      <c r="E46" s="9" t="s">
        <v>19</v>
      </c>
      <c r="F46" s="85"/>
    </row>
    <row r="47" spans="1:8" ht="19.5" thickBot="1" x14ac:dyDescent="0.3">
      <c r="A47" s="42"/>
      <c r="B47" s="43"/>
      <c r="C47" s="15"/>
      <c r="D47" s="72"/>
      <c r="E47" s="16" t="s">
        <v>42</v>
      </c>
      <c r="F47" s="86"/>
    </row>
    <row r="48" spans="1:8" ht="26.25" thickBot="1" x14ac:dyDescent="0.3">
      <c r="A48" s="132" t="s">
        <v>43</v>
      </c>
      <c r="B48" s="135" t="s">
        <v>44</v>
      </c>
      <c r="C48" s="1" t="s">
        <v>45</v>
      </c>
      <c r="D48" s="73">
        <v>7382.47</v>
      </c>
      <c r="E48" s="2" cm="1">
        <f t="array" ref="E48:E55">SEGURANCA!D3:D10</f>
        <v>6</v>
      </c>
      <c r="F48" s="87">
        <f>(D48*E48)*2.28</f>
        <v>100992.1896</v>
      </c>
    </row>
    <row r="49" spans="1:9" ht="26.25" thickBot="1" x14ac:dyDescent="0.3">
      <c r="A49" s="133"/>
      <c r="B49" s="135"/>
      <c r="C49" s="1" t="s">
        <v>46</v>
      </c>
      <c r="D49" s="73">
        <v>12011.81</v>
      </c>
      <c r="E49" s="2">
        <v>5</v>
      </c>
      <c r="F49" s="87">
        <f t="shared" ref="F49:F55" si="2">(D49*E49)*2.28</f>
        <v>136934.63399999999</v>
      </c>
    </row>
    <row r="50" spans="1:9" ht="32.25" thickBot="1" x14ac:dyDescent="0.3">
      <c r="A50" s="133"/>
      <c r="B50" s="41" t="s">
        <v>47</v>
      </c>
      <c r="C50" s="1" t="s">
        <v>46</v>
      </c>
      <c r="D50" s="73">
        <v>12011.81</v>
      </c>
      <c r="E50" s="2">
        <v>1</v>
      </c>
      <c r="F50" s="87">
        <f t="shared" si="2"/>
        <v>27386.926799999997</v>
      </c>
    </row>
    <row r="51" spans="1:9" ht="26.25" thickBot="1" x14ac:dyDescent="0.3">
      <c r="A51" s="133"/>
      <c r="B51" s="26" t="s">
        <v>48</v>
      </c>
      <c r="C51" s="1" t="s">
        <v>49</v>
      </c>
      <c r="D51" s="73">
        <v>6133.85</v>
      </c>
      <c r="E51" s="2">
        <v>2</v>
      </c>
      <c r="F51" s="87">
        <f t="shared" si="2"/>
        <v>27970.356</v>
      </c>
    </row>
    <row r="52" spans="1:9" ht="26.25" thickBot="1" x14ac:dyDescent="0.3">
      <c r="A52" s="133"/>
      <c r="B52" s="135" t="s">
        <v>50</v>
      </c>
      <c r="C52" s="1" t="s">
        <v>49</v>
      </c>
      <c r="D52" s="73">
        <v>6133.85</v>
      </c>
      <c r="E52" s="2">
        <v>2</v>
      </c>
      <c r="F52" s="87">
        <f t="shared" si="2"/>
        <v>27970.356</v>
      </c>
    </row>
    <row r="53" spans="1:9" ht="26.25" thickBot="1" x14ac:dyDescent="0.3">
      <c r="A53" s="133"/>
      <c r="B53" s="135"/>
      <c r="C53" s="1" t="s">
        <v>45</v>
      </c>
      <c r="D53" s="73">
        <v>7382.47</v>
      </c>
      <c r="E53" s="2">
        <v>2</v>
      </c>
      <c r="F53" s="87">
        <f t="shared" si="2"/>
        <v>33664.063199999997</v>
      </c>
    </row>
    <row r="54" spans="1:9" ht="26.25" thickBot="1" x14ac:dyDescent="0.3">
      <c r="A54" s="133"/>
      <c r="B54" s="135"/>
      <c r="C54" s="1" t="s">
        <v>46</v>
      </c>
      <c r="D54" s="73">
        <v>12011.81</v>
      </c>
      <c r="E54" s="2">
        <v>2</v>
      </c>
      <c r="F54" s="87">
        <f t="shared" si="2"/>
        <v>54773.853599999995</v>
      </c>
    </row>
    <row r="55" spans="1:9" ht="26.25" thickBot="1" x14ac:dyDescent="0.3">
      <c r="A55" s="134"/>
      <c r="B55" s="26" t="s">
        <v>51</v>
      </c>
      <c r="C55" s="37" t="s">
        <v>52</v>
      </c>
      <c r="D55" s="83">
        <v>19454.48</v>
      </c>
      <c r="E55" s="18">
        <v>2</v>
      </c>
      <c r="F55" s="87">
        <f t="shared" si="2"/>
        <v>88712.428799999994</v>
      </c>
    </row>
    <row r="56" spans="1:9" x14ac:dyDescent="0.25">
      <c r="A56" s="91"/>
      <c r="B56" s="92"/>
      <c r="C56" s="93"/>
      <c r="D56" s="94"/>
      <c r="E56" s="95">
        <f>SUM(_xlfn.ANCHORARRAY(E48))</f>
        <v>22</v>
      </c>
      <c r="F56" s="96"/>
    </row>
    <row r="57" spans="1:9" x14ac:dyDescent="0.25">
      <c r="D57" s="129" t="s">
        <v>53</v>
      </c>
      <c r="E57" s="129"/>
      <c r="F57" s="89">
        <f>SUM(F48:F55)</f>
        <v>498404.80800000002</v>
      </c>
      <c r="H57" s="84">
        <v>498404.71</v>
      </c>
    </row>
    <row r="59" spans="1:9" x14ac:dyDescent="0.25">
      <c r="H59" s="84" t="s">
        <v>54</v>
      </c>
    </row>
    <row r="60" spans="1:9" x14ac:dyDescent="0.25">
      <c r="D60" s="130" t="s">
        <v>55</v>
      </c>
      <c r="E60" s="130"/>
      <c r="F60" s="90">
        <f>F14+F45+F57</f>
        <v>3129825.5730600003</v>
      </c>
      <c r="H60" s="90">
        <f>H14+H45+H57</f>
        <v>3096505.12</v>
      </c>
    </row>
    <row r="61" spans="1:9" x14ac:dyDescent="0.25">
      <c r="D61" s="130" t="s">
        <v>56</v>
      </c>
      <c r="E61" s="130"/>
      <c r="F61" s="90">
        <f>F60*12</f>
        <v>37557906.876720004</v>
      </c>
      <c r="H61" s="90">
        <f t="shared" ref="H61" si="3">H60*12</f>
        <v>37158061.439999998</v>
      </c>
      <c r="I61">
        <v>37291176.151920006</v>
      </c>
    </row>
  </sheetData>
  <mergeCells count="19">
    <mergeCell ref="D60:E60"/>
    <mergeCell ref="D61:E61"/>
    <mergeCell ref="B29:B42"/>
    <mergeCell ref="A48:A55"/>
    <mergeCell ref="B48:B49"/>
    <mergeCell ref="B52:B54"/>
    <mergeCell ref="D45:E45"/>
    <mergeCell ref="A17:A43"/>
    <mergeCell ref="B17:B18"/>
    <mergeCell ref="B20:B25"/>
    <mergeCell ref="B26:B28"/>
    <mergeCell ref="D57:E57"/>
    <mergeCell ref="A3:A12"/>
    <mergeCell ref="B3:B5"/>
    <mergeCell ref="B6:B11"/>
    <mergeCell ref="E15:E16"/>
    <mergeCell ref="F15:F16"/>
    <mergeCell ref="D14:E14"/>
    <mergeCell ref="C15:C1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611C-443A-4647-AC35-95810A4E52A8}">
  <dimension ref="A1:X14"/>
  <sheetViews>
    <sheetView tabSelected="1" zoomScale="85" zoomScaleNormal="85" workbookViewId="0">
      <pane xSplit="4" ySplit="2" topLeftCell="E8" activePane="bottomRight" state="frozen"/>
      <selection pane="topRight" activeCell="F1" sqref="F1"/>
      <selection pane="bottomLeft" activeCell="A3" sqref="A3"/>
      <selection pane="bottomRight" activeCell="AB7" sqref="AB7"/>
    </sheetView>
  </sheetViews>
  <sheetFormatPr defaultRowHeight="15" x14ac:dyDescent="0.25"/>
  <cols>
    <col min="1" max="1" width="11" customWidth="1"/>
    <col min="2" max="3" width="10.28515625" customWidth="1"/>
    <col min="4" max="4" width="7.140625" customWidth="1"/>
    <col min="5" max="5" width="6.28515625" customWidth="1"/>
    <col min="6" max="22" width="5.42578125" bestFit="1" customWidth="1"/>
    <col min="23" max="23" width="4.85546875" bestFit="1" customWidth="1"/>
    <col min="24" max="24" width="4.7109375" bestFit="1" customWidth="1"/>
  </cols>
  <sheetData>
    <row r="1" spans="1:24" ht="39" customHeight="1" thickBot="1" x14ac:dyDescent="0.3">
      <c r="A1" s="143" t="s">
        <v>0</v>
      </c>
      <c r="B1" s="139" t="s">
        <v>1</v>
      </c>
      <c r="C1" s="139" t="s">
        <v>2</v>
      </c>
      <c r="D1" s="141" t="s">
        <v>179</v>
      </c>
      <c r="E1" s="110" t="s">
        <v>57</v>
      </c>
      <c r="F1" s="111"/>
      <c r="G1" s="110" t="s">
        <v>59</v>
      </c>
      <c r="H1" s="110" t="s">
        <v>60</v>
      </c>
      <c r="I1" s="110" t="s">
        <v>61</v>
      </c>
      <c r="J1" s="110" t="s">
        <v>62</v>
      </c>
      <c r="K1" s="110" t="s">
        <v>63</v>
      </c>
      <c r="L1" s="110" t="s">
        <v>64</v>
      </c>
      <c r="M1" s="113" t="s">
        <v>65</v>
      </c>
      <c r="N1" s="110" t="s">
        <v>66</v>
      </c>
      <c r="O1" s="110" t="s">
        <v>67</v>
      </c>
      <c r="P1" s="110" t="s">
        <v>68</v>
      </c>
      <c r="Q1" s="110" t="s">
        <v>69</v>
      </c>
      <c r="R1" s="110" t="s">
        <v>70</v>
      </c>
      <c r="S1" s="112" t="s">
        <v>71</v>
      </c>
      <c r="T1" s="110" t="s">
        <v>72</v>
      </c>
      <c r="U1" s="112" t="s">
        <v>73</v>
      </c>
      <c r="V1" s="112" t="s">
        <v>74</v>
      </c>
      <c r="W1" s="112" t="s">
        <v>79</v>
      </c>
      <c r="X1" s="111" t="s">
        <v>131</v>
      </c>
    </row>
    <row r="2" spans="1:24" ht="15.75" thickBot="1" x14ac:dyDescent="0.3">
      <c r="A2" s="144"/>
      <c r="B2" s="140"/>
      <c r="C2" s="140"/>
      <c r="D2" s="14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03"/>
      <c r="X2" s="104"/>
    </row>
    <row r="3" spans="1:24" ht="90" thickBot="1" x14ac:dyDescent="0.3">
      <c r="A3" s="118" t="s">
        <v>6</v>
      </c>
      <c r="B3" s="121" t="s">
        <v>7</v>
      </c>
      <c r="C3" s="1" t="s">
        <v>8</v>
      </c>
      <c r="D3" s="2">
        <f t="shared" ref="D3:D13" si="0">E3+F3+G3+H3+V3+I3+J3+K3+P3+L3+M3+N3+Q3+O3+R3+S3+T3+U3+W3+X3</f>
        <v>4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1</v>
      </c>
      <c r="N3" s="2">
        <v>1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</row>
    <row r="4" spans="1:24" ht="90" thickBot="1" x14ac:dyDescent="0.3">
      <c r="A4" s="119"/>
      <c r="B4" s="122"/>
      <c r="C4" s="1" t="s">
        <v>9</v>
      </c>
      <c r="D4" s="2">
        <f t="shared" si="0"/>
        <v>1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</row>
    <row r="5" spans="1:24" ht="90" thickBot="1" x14ac:dyDescent="0.3">
      <c r="A5" s="119"/>
      <c r="B5" s="123"/>
      <c r="C5" s="1" t="s">
        <v>10</v>
      </c>
      <c r="D5" s="2">
        <f t="shared" si="0"/>
        <v>5</v>
      </c>
      <c r="E5" s="2">
        <v>3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</row>
    <row r="6" spans="1:24" ht="90" thickBot="1" x14ac:dyDescent="0.3">
      <c r="A6" s="119"/>
      <c r="B6" s="124" t="s">
        <v>11</v>
      </c>
      <c r="C6" s="3" t="s">
        <v>9</v>
      </c>
      <c r="D6" s="2">
        <f t="shared" si="0"/>
        <v>6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6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</row>
    <row r="7" spans="1:24" ht="90" thickBot="1" x14ac:dyDescent="0.3">
      <c r="A7" s="119"/>
      <c r="B7" s="125"/>
      <c r="C7" s="3" t="s">
        <v>10</v>
      </c>
      <c r="D7" s="2">
        <f t="shared" si="0"/>
        <v>22</v>
      </c>
      <c r="E7" s="4">
        <v>6</v>
      </c>
      <c r="F7" s="4">
        <v>0</v>
      </c>
      <c r="G7" s="4">
        <v>0</v>
      </c>
      <c r="H7" s="4">
        <v>0</v>
      </c>
      <c r="I7" s="4">
        <v>1</v>
      </c>
      <c r="J7" s="4">
        <v>0</v>
      </c>
      <c r="K7" s="4">
        <v>2</v>
      </c>
      <c r="L7" s="4">
        <v>1</v>
      </c>
      <c r="M7" s="4">
        <v>7</v>
      </c>
      <c r="N7" s="4">
        <v>2</v>
      </c>
      <c r="O7" s="4">
        <v>0</v>
      </c>
      <c r="P7" s="4">
        <v>0</v>
      </c>
      <c r="Q7" s="4">
        <v>0</v>
      </c>
      <c r="R7" s="4">
        <v>2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1</v>
      </c>
    </row>
    <row r="8" spans="1:24" ht="90" thickBot="1" x14ac:dyDescent="0.3">
      <c r="A8" s="119"/>
      <c r="B8" s="125"/>
      <c r="C8" s="3" t="s">
        <v>12</v>
      </c>
      <c r="D8" s="2">
        <f t="shared" si="0"/>
        <v>9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3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5</v>
      </c>
      <c r="W8" s="4">
        <v>0</v>
      </c>
      <c r="X8" s="4">
        <v>0</v>
      </c>
    </row>
    <row r="9" spans="1:24" ht="51.75" thickBot="1" x14ac:dyDescent="0.3">
      <c r="A9" s="119"/>
      <c r="B9" s="125"/>
      <c r="C9" s="3" t="s">
        <v>13</v>
      </c>
      <c r="D9" s="2">
        <f t="shared" si="0"/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</row>
    <row r="10" spans="1:24" ht="51.75" thickBot="1" x14ac:dyDescent="0.3">
      <c r="A10" s="119"/>
      <c r="B10" s="125"/>
      <c r="C10" s="3" t="s">
        <v>14</v>
      </c>
      <c r="D10" s="2">
        <f t="shared" si="0"/>
        <v>28.5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3</v>
      </c>
      <c r="M10" s="4">
        <v>2</v>
      </c>
      <c r="N10" s="4">
        <v>0.5</v>
      </c>
      <c r="O10" s="4">
        <v>1</v>
      </c>
      <c r="P10" s="4">
        <v>0</v>
      </c>
      <c r="Q10" s="4">
        <v>1</v>
      </c>
      <c r="R10" s="4">
        <v>0</v>
      </c>
      <c r="S10" s="4">
        <v>9</v>
      </c>
      <c r="T10" s="4">
        <v>1</v>
      </c>
      <c r="U10" s="4">
        <v>0</v>
      </c>
      <c r="V10" s="4">
        <v>1</v>
      </c>
      <c r="W10" s="4">
        <v>8</v>
      </c>
      <c r="X10" s="4">
        <v>2</v>
      </c>
    </row>
    <row r="11" spans="1:24" ht="51.75" thickBot="1" x14ac:dyDescent="0.3">
      <c r="A11" s="119"/>
      <c r="B11" s="126"/>
      <c r="C11" s="3" t="s">
        <v>15</v>
      </c>
      <c r="D11" s="2">
        <f t="shared" si="0"/>
        <v>21</v>
      </c>
      <c r="E11" s="4">
        <v>8</v>
      </c>
      <c r="F11" s="4">
        <v>2</v>
      </c>
      <c r="G11" s="4">
        <v>0</v>
      </c>
      <c r="H11" s="4">
        <v>3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5</v>
      </c>
      <c r="X11" s="4">
        <v>0</v>
      </c>
    </row>
    <row r="12" spans="1:24" ht="90" thickBot="1" x14ac:dyDescent="0.3">
      <c r="A12" s="120"/>
      <c r="B12" s="5" t="s">
        <v>16</v>
      </c>
      <c r="C12" s="5" t="s">
        <v>17</v>
      </c>
      <c r="D12" s="2">
        <f t="shared" si="0"/>
        <v>2.5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0.5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</row>
    <row r="13" spans="1:24" ht="19.5" thickBot="1" x14ac:dyDescent="0.3">
      <c r="A13" s="11"/>
      <c r="B13" s="145" t="s">
        <v>76</v>
      </c>
      <c r="C13" s="146"/>
      <c r="D13" s="2">
        <f t="shared" si="0"/>
        <v>102</v>
      </c>
      <c r="E13" s="12">
        <f t="shared" ref="E13:W13" si="1">SUM(E3:E12)</f>
        <v>18</v>
      </c>
      <c r="F13" s="12">
        <f t="shared" si="1"/>
        <v>2</v>
      </c>
      <c r="G13" s="12">
        <f t="shared" si="1"/>
        <v>2</v>
      </c>
      <c r="H13" s="12">
        <f t="shared" si="1"/>
        <v>4</v>
      </c>
      <c r="I13" s="12">
        <f t="shared" si="1"/>
        <v>3</v>
      </c>
      <c r="J13" s="12">
        <f t="shared" si="1"/>
        <v>3</v>
      </c>
      <c r="K13" s="12">
        <f t="shared" si="1"/>
        <v>4</v>
      </c>
      <c r="L13" s="12">
        <f t="shared" si="1"/>
        <v>4</v>
      </c>
      <c r="M13" s="12">
        <f t="shared" si="1"/>
        <v>10</v>
      </c>
      <c r="N13" s="12">
        <f t="shared" si="1"/>
        <v>4</v>
      </c>
      <c r="O13" s="12">
        <f t="shared" si="1"/>
        <v>3</v>
      </c>
      <c r="P13" s="12">
        <f>SUM(P3:P12)</f>
        <v>2</v>
      </c>
      <c r="Q13" s="12">
        <f>SUM(Q3:Q12)</f>
        <v>1</v>
      </c>
      <c r="R13" s="12">
        <f t="shared" si="1"/>
        <v>8</v>
      </c>
      <c r="S13" s="12">
        <f t="shared" si="1"/>
        <v>9</v>
      </c>
      <c r="T13" s="12">
        <f t="shared" si="1"/>
        <v>1</v>
      </c>
      <c r="U13" s="12">
        <f t="shared" si="1"/>
        <v>0</v>
      </c>
      <c r="V13" s="12">
        <f>SUM(V3:V12)</f>
        <v>7</v>
      </c>
      <c r="W13" s="12">
        <f t="shared" si="1"/>
        <v>14</v>
      </c>
      <c r="X13" s="12">
        <f>SUM(X3:X12)</f>
        <v>3</v>
      </c>
    </row>
    <row r="14" spans="1:24" x14ac:dyDescent="0.25">
      <c r="D14" s="18"/>
    </row>
  </sheetData>
  <mergeCells count="8">
    <mergeCell ref="D1:D2"/>
    <mergeCell ref="A1:A2"/>
    <mergeCell ref="B13:C13"/>
    <mergeCell ref="A3:A12"/>
    <mergeCell ref="B3:B5"/>
    <mergeCell ref="B6:B11"/>
    <mergeCell ref="B1:B2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0B40-F9EC-422F-B60E-8EA4C4622C96}">
  <dimension ref="A1:W53"/>
  <sheetViews>
    <sheetView zoomScale="115" zoomScaleNormal="115" workbookViewId="0">
      <pane xSplit="4" ySplit="2" topLeftCell="E15" activePane="bottomRight" state="frozen"/>
      <selection pane="topRight" activeCell="F1" sqref="F1"/>
      <selection pane="bottomLeft" activeCell="A3" sqref="A3"/>
      <selection pane="bottomRight" activeCell="N19" sqref="N19"/>
    </sheetView>
  </sheetViews>
  <sheetFormatPr defaultRowHeight="12.75" x14ac:dyDescent="0.2"/>
  <cols>
    <col min="1" max="1" width="9.140625" style="106"/>
    <col min="2" max="2" width="25.5703125" style="106" customWidth="1"/>
    <col min="3" max="3" width="28.85546875" style="106" customWidth="1"/>
    <col min="4" max="4" width="9.140625" style="106"/>
    <col min="5" max="5" width="7.5703125" style="109" bestFit="1" customWidth="1"/>
    <col min="6" max="23" width="6" style="106" bestFit="1" customWidth="1"/>
    <col min="24" max="16384" width="9.140625" style="106"/>
  </cols>
  <sheetData>
    <row r="1" spans="1:23" ht="25.5" x14ac:dyDescent="0.2">
      <c r="A1" s="22" t="s">
        <v>0</v>
      </c>
      <c r="B1" s="105"/>
      <c r="C1" s="127" t="s">
        <v>2</v>
      </c>
      <c r="D1" s="127" t="s">
        <v>77</v>
      </c>
      <c r="E1" s="115" t="s">
        <v>57</v>
      </c>
      <c r="F1" s="115" t="s">
        <v>58</v>
      </c>
      <c r="G1" s="115" t="s">
        <v>59</v>
      </c>
      <c r="H1" s="115" t="s">
        <v>60</v>
      </c>
      <c r="I1" s="115" t="s">
        <v>61</v>
      </c>
      <c r="J1" s="115" t="s">
        <v>62</v>
      </c>
      <c r="K1" s="115" t="s">
        <v>63</v>
      </c>
      <c r="L1" s="115" t="s">
        <v>64</v>
      </c>
      <c r="M1" s="117" t="s">
        <v>65</v>
      </c>
      <c r="N1" s="115" t="s">
        <v>66</v>
      </c>
      <c r="O1" s="117" t="s">
        <v>67</v>
      </c>
      <c r="P1" s="115" t="s">
        <v>78</v>
      </c>
      <c r="Q1" s="115" t="s">
        <v>69</v>
      </c>
      <c r="R1" s="115" t="s">
        <v>70</v>
      </c>
      <c r="S1" s="116" t="s">
        <v>71</v>
      </c>
      <c r="T1" s="116" t="s">
        <v>72</v>
      </c>
      <c r="U1" s="115" t="s">
        <v>73</v>
      </c>
      <c r="V1" s="116" t="s">
        <v>79</v>
      </c>
      <c r="W1" s="114" t="s">
        <v>74</v>
      </c>
    </row>
    <row r="2" spans="1:23" x14ac:dyDescent="0.2">
      <c r="A2" s="22"/>
      <c r="B2" s="105"/>
      <c r="C2" s="127"/>
      <c r="D2" s="127"/>
      <c r="E2" s="102" t="s">
        <v>75</v>
      </c>
      <c r="F2" s="102" t="s">
        <v>75</v>
      </c>
      <c r="G2" s="102" t="s">
        <v>75</v>
      </c>
      <c r="H2" s="102" t="s">
        <v>75</v>
      </c>
      <c r="I2" s="102" t="s">
        <v>75</v>
      </c>
      <c r="J2" s="102" t="s">
        <v>75</v>
      </c>
      <c r="K2" s="102" t="s">
        <v>75</v>
      </c>
      <c r="L2" s="102" t="s">
        <v>75</v>
      </c>
      <c r="M2" s="102" t="s">
        <v>75</v>
      </c>
      <c r="N2" s="102" t="s">
        <v>75</v>
      </c>
      <c r="O2" s="102" t="s">
        <v>75</v>
      </c>
      <c r="P2" s="102" t="s">
        <v>75</v>
      </c>
      <c r="Q2" s="102" t="s">
        <v>75</v>
      </c>
      <c r="R2" s="102" t="s">
        <v>75</v>
      </c>
      <c r="S2" s="102" t="s">
        <v>75</v>
      </c>
      <c r="T2" s="102" t="s">
        <v>75</v>
      </c>
      <c r="U2" s="102" t="s">
        <v>75</v>
      </c>
      <c r="V2" s="102" t="s">
        <v>75</v>
      </c>
      <c r="W2" s="102" t="s">
        <v>75</v>
      </c>
    </row>
    <row r="3" spans="1:23" ht="25.5" x14ac:dyDescent="0.2">
      <c r="A3" s="135" t="s">
        <v>20</v>
      </c>
      <c r="B3" s="136" t="s">
        <v>21</v>
      </c>
      <c r="C3" s="25" t="s">
        <v>22</v>
      </c>
      <c r="D3" s="24">
        <f t="shared" ref="D3:D29" si="0">F3+G3+E3+H3+W3+I3+J3+K3+P3+L3+M3+N3+Q3+O3+R3+S3+T3+U3+V3</f>
        <v>5.25</v>
      </c>
      <c r="E3" s="24">
        <v>2</v>
      </c>
      <c r="F3" s="24">
        <v>0</v>
      </c>
      <c r="G3" s="24">
        <v>0</v>
      </c>
      <c r="H3" s="24">
        <v>0</v>
      </c>
      <c r="I3" s="24">
        <v>0</v>
      </c>
      <c r="J3" s="24">
        <v>0.25</v>
      </c>
      <c r="K3" s="24">
        <v>0</v>
      </c>
      <c r="L3" s="24">
        <v>0</v>
      </c>
      <c r="M3" s="24">
        <v>1</v>
      </c>
      <c r="N3" s="24">
        <v>0</v>
      </c>
      <c r="O3" s="24">
        <v>1</v>
      </c>
      <c r="P3" s="24">
        <v>0</v>
      </c>
      <c r="Q3" s="24">
        <v>0</v>
      </c>
      <c r="R3" s="24">
        <v>1</v>
      </c>
      <c r="S3" s="24">
        <v>0</v>
      </c>
      <c r="T3" s="24">
        <v>0</v>
      </c>
      <c r="U3" s="24">
        <v>0</v>
      </c>
      <c r="V3" s="24">
        <v>0</v>
      </c>
      <c r="W3" s="24">
        <v>0</v>
      </c>
    </row>
    <row r="4" spans="1:23" ht="25.5" x14ac:dyDescent="0.2">
      <c r="A4" s="135"/>
      <c r="B4" s="136"/>
      <c r="C4" s="25" t="s">
        <v>23</v>
      </c>
      <c r="D4" s="24">
        <f t="shared" si="0"/>
        <v>2</v>
      </c>
      <c r="E4" s="24">
        <v>1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1</v>
      </c>
      <c r="W4" s="24">
        <v>0</v>
      </c>
    </row>
    <row r="5" spans="1:23" ht="25.5" x14ac:dyDescent="0.2">
      <c r="A5" s="135"/>
      <c r="B5" s="26" t="s">
        <v>24</v>
      </c>
      <c r="C5" s="27" t="s">
        <v>13</v>
      </c>
      <c r="D5" s="24">
        <f t="shared" si="0"/>
        <v>4</v>
      </c>
      <c r="E5" s="28">
        <v>4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</row>
    <row r="6" spans="1:23" ht="25.5" x14ac:dyDescent="0.2">
      <c r="A6" s="135"/>
      <c r="B6" s="137" t="s">
        <v>25</v>
      </c>
      <c r="C6" s="30" t="s">
        <v>26</v>
      </c>
      <c r="D6" s="24">
        <f t="shared" si="0"/>
        <v>1.2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0.2</v>
      </c>
      <c r="Q6" s="29">
        <v>0</v>
      </c>
      <c r="R6" s="29">
        <v>0</v>
      </c>
      <c r="S6" s="29">
        <v>0</v>
      </c>
      <c r="T6" s="29">
        <v>0</v>
      </c>
      <c r="U6" s="29">
        <v>1</v>
      </c>
      <c r="V6" s="29">
        <v>0</v>
      </c>
      <c r="W6" s="29">
        <v>0</v>
      </c>
    </row>
    <row r="7" spans="1:23" ht="25.5" x14ac:dyDescent="0.2">
      <c r="A7" s="135"/>
      <c r="B7" s="137"/>
      <c r="C7" s="30" t="s">
        <v>27</v>
      </c>
      <c r="D7" s="24">
        <f t="shared" si="0"/>
        <v>6</v>
      </c>
      <c r="E7" s="29">
        <v>1</v>
      </c>
      <c r="F7" s="29">
        <v>0</v>
      </c>
      <c r="G7" s="29">
        <v>0</v>
      </c>
      <c r="H7" s="29">
        <v>0</v>
      </c>
      <c r="I7" s="29">
        <v>0.5</v>
      </c>
      <c r="J7" s="29">
        <v>0.5</v>
      </c>
      <c r="K7" s="29">
        <v>1</v>
      </c>
      <c r="L7" s="29">
        <v>0</v>
      </c>
      <c r="M7" s="29">
        <v>1</v>
      </c>
      <c r="N7" s="29">
        <v>0</v>
      </c>
      <c r="O7" s="29">
        <v>1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1</v>
      </c>
    </row>
    <row r="8" spans="1:23" ht="25.5" x14ac:dyDescent="0.2">
      <c r="A8" s="135"/>
      <c r="B8" s="137"/>
      <c r="C8" s="30" t="s">
        <v>28</v>
      </c>
      <c r="D8" s="24">
        <f t="shared" si="0"/>
        <v>8</v>
      </c>
      <c r="E8" s="29">
        <v>1</v>
      </c>
      <c r="F8" s="29">
        <v>0</v>
      </c>
      <c r="G8" s="29">
        <v>1</v>
      </c>
      <c r="H8" s="29">
        <v>1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1</v>
      </c>
      <c r="O8" s="29">
        <v>2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2</v>
      </c>
      <c r="W8" s="29">
        <v>0</v>
      </c>
    </row>
    <row r="9" spans="1:23" ht="25.5" x14ac:dyDescent="0.2">
      <c r="A9" s="135"/>
      <c r="B9" s="137"/>
      <c r="C9" s="30" t="s">
        <v>29</v>
      </c>
      <c r="D9" s="24">
        <f t="shared" si="0"/>
        <v>0.2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0.2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</row>
    <row r="10" spans="1:23" ht="25.5" x14ac:dyDescent="0.2">
      <c r="A10" s="135"/>
      <c r="B10" s="137"/>
      <c r="C10" s="30" t="s">
        <v>14</v>
      </c>
      <c r="D10" s="24">
        <f t="shared" si="0"/>
        <v>2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2</v>
      </c>
      <c r="W10" s="29">
        <v>0</v>
      </c>
    </row>
    <row r="11" spans="1:23" ht="25.5" x14ac:dyDescent="0.2">
      <c r="A11" s="135"/>
      <c r="B11" s="137"/>
      <c r="C11" s="30" t="s">
        <v>15</v>
      </c>
      <c r="D11" s="24">
        <f t="shared" si="0"/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</row>
    <row r="12" spans="1:23" ht="25.5" x14ac:dyDescent="0.2">
      <c r="A12" s="135"/>
      <c r="B12" s="138" t="s">
        <v>30</v>
      </c>
      <c r="C12" s="32" t="s">
        <v>31</v>
      </c>
      <c r="D12" s="24">
        <f t="shared" si="0"/>
        <v>1.5</v>
      </c>
      <c r="E12" s="31">
        <v>0</v>
      </c>
      <c r="F12" s="31">
        <v>0</v>
      </c>
      <c r="G12" s="31">
        <v>0</v>
      </c>
      <c r="H12" s="31">
        <v>1.5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</row>
    <row r="13" spans="1:23" ht="25.5" x14ac:dyDescent="0.2">
      <c r="A13" s="135"/>
      <c r="B13" s="138"/>
      <c r="C13" s="32" t="s">
        <v>32</v>
      </c>
      <c r="D13" s="24">
        <f t="shared" si="0"/>
        <v>3.9</v>
      </c>
      <c r="E13" s="31">
        <v>2</v>
      </c>
      <c r="F13" s="31">
        <v>0</v>
      </c>
      <c r="G13" s="31">
        <v>0.5</v>
      </c>
      <c r="H13" s="31">
        <v>0</v>
      </c>
      <c r="I13" s="31">
        <v>0</v>
      </c>
      <c r="J13" s="31">
        <v>0.5</v>
      </c>
      <c r="K13" s="31">
        <v>0</v>
      </c>
      <c r="L13" s="31">
        <v>0.5</v>
      </c>
      <c r="M13" s="31">
        <v>0</v>
      </c>
      <c r="N13" s="31">
        <v>0</v>
      </c>
      <c r="O13" s="31">
        <v>0</v>
      </c>
      <c r="P13" s="31">
        <v>0.4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</row>
    <row r="14" spans="1:23" ht="25.5" x14ac:dyDescent="0.2">
      <c r="A14" s="135"/>
      <c r="B14" s="138"/>
      <c r="C14" s="32" t="s">
        <v>33</v>
      </c>
      <c r="D14" s="24">
        <f t="shared" si="0"/>
        <v>10</v>
      </c>
      <c r="E14" s="31">
        <v>1</v>
      </c>
      <c r="F14" s="31">
        <v>1.5</v>
      </c>
      <c r="G14" s="31">
        <v>0</v>
      </c>
      <c r="H14" s="31">
        <v>3.5</v>
      </c>
      <c r="I14" s="31">
        <v>0</v>
      </c>
      <c r="J14" s="31">
        <v>0</v>
      </c>
      <c r="K14" s="31">
        <v>0</v>
      </c>
      <c r="L14" s="31">
        <v>0</v>
      </c>
      <c r="M14" s="31">
        <v>0.5</v>
      </c>
      <c r="N14" s="31">
        <v>0</v>
      </c>
      <c r="O14" s="31">
        <v>0.5</v>
      </c>
      <c r="P14" s="31">
        <v>0</v>
      </c>
      <c r="Q14" s="31">
        <v>0</v>
      </c>
      <c r="R14" s="31">
        <v>0</v>
      </c>
      <c r="S14" s="31">
        <v>1</v>
      </c>
      <c r="T14" s="31">
        <v>0</v>
      </c>
      <c r="U14" s="31">
        <v>0</v>
      </c>
      <c r="V14" s="31">
        <v>2</v>
      </c>
      <c r="W14" s="31">
        <v>0</v>
      </c>
    </row>
    <row r="15" spans="1:23" ht="25.5" x14ac:dyDescent="0.2">
      <c r="A15" s="135"/>
      <c r="B15" s="131" t="s">
        <v>34</v>
      </c>
      <c r="C15" s="34" t="s">
        <v>31</v>
      </c>
      <c r="D15" s="24">
        <f t="shared" si="0"/>
        <v>1.5</v>
      </c>
      <c r="E15" s="33">
        <v>0</v>
      </c>
      <c r="F15" s="33">
        <v>0</v>
      </c>
      <c r="G15" s="33">
        <v>0</v>
      </c>
      <c r="H15" s="33">
        <v>1.5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</row>
    <row r="16" spans="1:23" ht="25.5" x14ac:dyDescent="0.2">
      <c r="A16" s="135"/>
      <c r="B16" s="131"/>
      <c r="C16" s="34" t="s">
        <v>32</v>
      </c>
      <c r="D16" s="24">
        <f t="shared" si="0"/>
        <v>6.25</v>
      </c>
      <c r="E16" s="33">
        <v>3</v>
      </c>
      <c r="F16" s="33">
        <v>0</v>
      </c>
      <c r="G16" s="33">
        <v>0.5</v>
      </c>
      <c r="H16" s="33">
        <v>0</v>
      </c>
      <c r="I16" s="33">
        <v>0.5</v>
      </c>
      <c r="J16" s="33">
        <v>0</v>
      </c>
      <c r="K16" s="33">
        <v>0</v>
      </c>
      <c r="L16" s="33">
        <v>0.5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1</v>
      </c>
      <c r="W16" s="33">
        <v>0.75</v>
      </c>
    </row>
    <row r="17" spans="1:23" ht="25.5" x14ac:dyDescent="0.2">
      <c r="A17" s="135"/>
      <c r="B17" s="131"/>
      <c r="C17" s="34" t="s">
        <v>33</v>
      </c>
      <c r="D17" s="24">
        <f t="shared" si="0"/>
        <v>13</v>
      </c>
      <c r="E17" s="33">
        <v>4</v>
      </c>
      <c r="F17" s="33">
        <v>1.5</v>
      </c>
      <c r="G17" s="33">
        <v>0</v>
      </c>
      <c r="H17" s="33">
        <v>4.5</v>
      </c>
      <c r="I17" s="33">
        <v>0</v>
      </c>
      <c r="J17" s="33">
        <v>0</v>
      </c>
      <c r="K17" s="33">
        <v>0</v>
      </c>
      <c r="L17" s="33">
        <v>0</v>
      </c>
      <c r="M17" s="33">
        <v>0.5</v>
      </c>
      <c r="N17" s="33">
        <v>0</v>
      </c>
      <c r="O17" s="33">
        <v>0.5</v>
      </c>
      <c r="P17" s="33">
        <v>0</v>
      </c>
      <c r="Q17" s="33">
        <v>0</v>
      </c>
      <c r="R17" s="33">
        <v>0</v>
      </c>
      <c r="S17" s="33">
        <v>1</v>
      </c>
      <c r="T17" s="33">
        <v>0</v>
      </c>
      <c r="U17" s="33">
        <v>0</v>
      </c>
      <c r="V17" s="33">
        <v>1</v>
      </c>
      <c r="W17" s="33">
        <v>0</v>
      </c>
    </row>
    <row r="18" spans="1:23" ht="25.5" x14ac:dyDescent="0.2">
      <c r="A18" s="135"/>
      <c r="B18" s="131"/>
      <c r="C18" s="34" t="s">
        <v>35</v>
      </c>
      <c r="D18" s="24">
        <f t="shared" si="0"/>
        <v>1.25</v>
      </c>
      <c r="E18" s="33">
        <v>1</v>
      </c>
      <c r="F18" s="33">
        <v>0</v>
      </c>
      <c r="G18" s="33">
        <v>0</v>
      </c>
      <c r="H18" s="33">
        <v>0</v>
      </c>
      <c r="I18" s="33">
        <v>0</v>
      </c>
      <c r="J18" s="33">
        <v>0.25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</row>
    <row r="19" spans="1:23" ht="25.5" x14ac:dyDescent="0.2">
      <c r="A19" s="135"/>
      <c r="B19" s="131"/>
      <c r="C19" s="34" t="s">
        <v>36</v>
      </c>
      <c r="D19" s="24">
        <f t="shared" si="0"/>
        <v>1</v>
      </c>
      <c r="E19" s="33">
        <v>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</row>
    <row r="20" spans="1:23" ht="25.5" x14ac:dyDescent="0.2">
      <c r="A20" s="135"/>
      <c r="B20" s="131"/>
      <c r="C20" s="34" t="s">
        <v>13</v>
      </c>
      <c r="D20" s="24">
        <f t="shared" si="0"/>
        <v>0.2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0.2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</row>
    <row r="21" spans="1:23" ht="25.5" x14ac:dyDescent="0.2">
      <c r="A21" s="135"/>
      <c r="B21" s="131"/>
      <c r="C21" s="34" t="s">
        <v>14</v>
      </c>
      <c r="D21" s="24">
        <f t="shared" si="0"/>
        <v>7.5</v>
      </c>
      <c r="E21" s="33">
        <v>2</v>
      </c>
      <c r="F21" s="33">
        <v>0</v>
      </c>
      <c r="G21" s="33">
        <v>0</v>
      </c>
      <c r="H21" s="33">
        <v>0</v>
      </c>
      <c r="I21" s="33">
        <v>0</v>
      </c>
      <c r="J21" s="33">
        <v>0.5</v>
      </c>
      <c r="K21" s="33">
        <v>0</v>
      </c>
      <c r="L21" s="33">
        <v>0</v>
      </c>
      <c r="M21" s="33">
        <v>3</v>
      </c>
      <c r="N21" s="33">
        <v>0</v>
      </c>
      <c r="O21" s="33">
        <v>0</v>
      </c>
      <c r="P21" s="33">
        <v>0</v>
      </c>
      <c r="Q21" s="33">
        <v>0</v>
      </c>
      <c r="R21" s="33">
        <v>2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</row>
    <row r="22" spans="1:23" ht="25.5" x14ac:dyDescent="0.2">
      <c r="A22" s="135"/>
      <c r="B22" s="131"/>
      <c r="C22" s="34" t="s">
        <v>15</v>
      </c>
      <c r="D22" s="24">
        <f t="shared" si="0"/>
        <v>6.75</v>
      </c>
      <c r="E22" s="33">
        <v>3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1</v>
      </c>
      <c r="T22" s="33">
        <v>0</v>
      </c>
      <c r="U22" s="33">
        <v>0</v>
      </c>
      <c r="V22" s="33">
        <v>1</v>
      </c>
      <c r="W22" s="33">
        <v>0.75</v>
      </c>
    </row>
    <row r="23" spans="1:23" ht="25.5" x14ac:dyDescent="0.2">
      <c r="A23" s="135"/>
      <c r="B23" s="131"/>
      <c r="C23" s="34" t="s">
        <v>26</v>
      </c>
      <c r="D23" s="24">
        <f t="shared" si="0"/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</row>
    <row r="24" spans="1:23" ht="25.5" x14ac:dyDescent="0.2">
      <c r="A24" s="135"/>
      <c r="B24" s="131"/>
      <c r="C24" s="34" t="s">
        <v>27</v>
      </c>
      <c r="D24" s="24">
        <f t="shared" si="0"/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</row>
    <row r="25" spans="1:23" ht="25.5" x14ac:dyDescent="0.2">
      <c r="A25" s="135"/>
      <c r="B25" s="131"/>
      <c r="C25" s="34" t="s">
        <v>28</v>
      </c>
      <c r="D25" s="24">
        <f t="shared" si="0"/>
        <v>1</v>
      </c>
      <c r="E25" s="33">
        <v>1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</row>
    <row r="26" spans="1:23" ht="25.5" x14ac:dyDescent="0.2">
      <c r="A26" s="135"/>
      <c r="B26" s="131"/>
      <c r="C26" s="34" t="s">
        <v>37</v>
      </c>
      <c r="D26" s="24">
        <f t="shared" si="0"/>
        <v>1</v>
      </c>
      <c r="E26" s="33">
        <v>1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</row>
    <row r="27" spans="1:23" x14ac:dyDescent="0.2">
      <c r="A27" s="135"/>
      <c r="B27" s="131"/>
      <c r="C27" s="34" t="s">
        <v>178</v>
      </c>
      <c r="D27" s="24">
        <f t="shared" si="0"/>
        <v>1</v>
      </c>
      <c r="E27" s="33">
        <v>1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</row>
    <row r="28" spans="1:23" x14ac:dyDescent="0.2">
      <c r="A28" s="135"/>
      <c r="B28" s="131"/>
      <c r="C28" s="34" t="s">
        <v>38</v>
      </c>
      <c r="D28" s="24">
        <f t="shared" si="0"/>
        <v>1</v>
      </c>
      <c r="E28" s="33">
        <v>1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</row>
    <row r="29" spans="1:23" ht="25.5" x14ac:dyDescent="0.2">
      <c r="A29" s="135"/>
      <c r="B29" s="35" t="s">
        <v>39</v>
      </c>
      <c r="C29" s="36" t="s">
        <v>40</v>
      </c>
      <c r="D29" s="24">
        <f t="shared" si="0"/>
        <v>5.5</v>
      </c>
      <c r="E29" s="35">
        <v>1</v>
      </c>
      <c r="F29" s="35">
        <v>1</v>
      </c>
      <c r="G29" s="35">
        <v>0</v>
      </c>
      <c r="H29" s="35">
        <v>1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1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1</v>
      </c>
      <c r="W29" s="35">
        <v>0.5</v>
      </c>
    </row>
    <row r="30" spans="1:23" s="108" customFormat="1" x14ac:dyDescent="0.2">
      <c r="A30" s="107"/>
      <c r="B30" s="147" t="s">
        <v>76</v>
      </c>
      <c r="C30" s="147"/>
      <c r="D30" s="70">
        <f t="shared" ref="D30:V30" si="1">SUM(D3:D29)</f>
        <v>91</v>
      </c>
      <c r="E30" s="70">
        <f>SUM(E3:E29)</f>
        <v>31</v>
      </c>
      <c r="F30" s="70">
        <f t="shared" si="1"/>
        <v>4</v>
      </c>
      <c r="G30" s="70">
        <f t="shared" si="1"/>
        <v>2</v>
      </c>
      <c r="H30" s="70">
        <f t="shared" si="1"/>
        <v>13</v>
      </c>
      <c r="I30" s="70">
        <f t="shared" si="1"/>
        <v>1</v>
      </c>
      <c r="J30" s="70">
        <f t="shared" si="1"/>
        <v>2</v>
      </c>
      <c r="K30" s="70">
        <f t="shared" si="1"/>
        <v>1</v>
      </c>
      <c r="L30" s="70">
        <f t="shared" si="1"/>
        <v>1</v>
      </c>
      <c r="M30" s="70">
        <f t="shared" si="1"/>
        <v>7</v>
      </c>
      <c r="N30" s="70">
        <f t="shared" si="1"/>
        <v>1</v>
      </c>
      <c r="O30" s="70">
        <f t="shared" si="1"/>
        <v>6</v>
      </c>
      <c r="P30" s="70">
        <f>SUM(P3:P29)</f>
        <v>1</v>
      </c>
      <c r="Q30" s="70">
        <f>SUM(Q3:Q29)</f>
        <v>0</v>
      </c>
      <c r="R30" s="70">
        <f t="shared" si="1"/>
        <v>3</v>
      </c>
      <c r="S30" s="70">
        <f t="shared" si="1"/>
        <v>3</v>
      </c>
      <c r="T30" s="70">
        <f t="shared" si="1"/>
        <v>0</v>
      </c>
      <c r="U30" s="70">
        <f t="shared" si="1"/>
        <v>1</v>
      </c>
      <c r="V30" s="70">
        <f t="shared" si="1"/>
        <v>11</v>
      </c>
      <c r="W30" s="70">
        <f>SUM(W3:W29)</f>
        <v>3</v>
      </c>
    </row>
    <row r="31" spans="1:23" x14ac:dyDescent="0.2">
      <c r="E31" s="106"/>
    </row>
    <row r="32" spans="1:23" x14ac:dyDescent="0.2">
      <c r="E32" s="106"/>
    </row>
    <row r="33" spans="5:5" x14ac:dyDescent="0.2">
      <c r="E33" s="106"/>
    </row>
    <row r="34" spans="5:5" x14ac:dyDescent="0.2">
      <c r="E34" s="106"/>
    </row>
    <row r="35" spans="5:5" x14ac:dyDescent="0.2">
      <c r="E35" s="106"/>
    </row>
    <row r="36" spans="5:5" x14ac:dyDescent="0.2">
      <c r="E36" s="106"/>
    </row>
    <row r="37" spans="5:5" x14ac:dyDescent="0.2">
      <c r="E37" s="106"/>
    </row>
    <row r="38" spans="5:5" x14ac:dyDescent="0.2">
      <c r="E38" s="106"/>
    </row>
    <row r="39" spans="5:5" x14ac:dyDescent="0.2">
      <c r="E39" s="106"/>
    </row>
    <row r="40" spans="5:5" x14ac:dyDescent="0.2">
      <c r="E40" s="106"/>
    </row>
    <row r="41" spans="5:5" x14ac:dyDescent="0.2">
      <c r="E41" s="106"/>
    </row>
    <row r="42" spans="5:5" x14ac:dyDescent="0.2">
      <c r="E42" s="106"/>
    </row>
    <row r="43" spans="5:5" x14ac:dyDescent="0.2">
      <c r="E43" s="106"/>
    </row>
    <row r="44" spans="5:5" x14ac:dyDescent="0.2">
      <c r="E44" s="106"/>
    </row>
    <row r="45" spans="5:5" x14ac:dyDescent="0.2">
      <c r="E45" s="106"/>
    </row>
    <row r="46" spans="5:5" x14ac:dyDescent="0.2">
      <c r="E46" s="106"/>
    </row>
    <row r="47" spans="5:5" x14ac:dyDescent="0.2">
      <c r="E47" s="106"/>
    </row>
    <row r="48" spans="5:5" x14ac:dyDescent="0.2">
      <c r="E48" s="106"/>
    </row>
    <row r="49" spans="5:5" x14ac:dyDescent="0.2">
      <c r="E49" s="106"/>
    </row>
    <row r="50" spans="5:5" x14ac:dyDescent="0.2">
      <c r="E50" s="106"/>
    </row>
    <row r="51" spans="5:5" x14ac:dyDescent="0.2">
      <c r="E51" s="106"/>
    </row>
    <row r="52" spans="5:5" x14ac:dyDescent="0.2">
      <c r="E52" s="106"/>
    </row>
    <row r="53" spans="5:5" x14ac:dyDescent="0.2">
      <c r="E53" s="106"/>
    </row>
  </sheetData>
  <mergeCells count="8">
    <mergeCell ref="D1:D2"/>
    <mergeCell ref="C1:C2"/>
    <mergeCell ref="B30:C30"/>
    <mergeCell ref="A3:A29"/>
    <mergeCell ref="B3:B4"/>
    <mergeCell ref="B6:B11"/>
    <mergeCell ref="B12:B14"/>
    <mergeCell ref="B15:B2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69B0-FB00-4597-8C81-108707E79E06}">
  <dimension ref="A1:W1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defaultRowHeight="15" x14ac:dyDescent="0.25"/>
  <cols>
    <col min="2" max="2" width="33.42578125" customWidth="1"/>
    <col min="3" max="3" width="42.7109375" customWidth="1"/>
  </cols>
  <sheetData>
    <row r="1" spans="1:23" ht="39" thickBot="1" x14ac:dyDescent="0.3">
      <c r="A1" s="7" t="s">
        <v>0</v>
      </c>
      <c r="B1" s="20"/>
      <c r="C1" s="148" t="s">
        <v>2</v>
      </c>
      <c r="D1" s="9" t="s">
        <v>80</v>
      </c>
      <c r="E1" s="16" t="s">
        <v>57</v>
      </c>
      <c r="F1" s="16" t="s">
        <v>58</v>
      </c>
      <c r="G1" s="16" t="s">
        <v>59</v>
      </c>
      <c r="H1" s="16" t="s">
        <v>60</v>
      </c>
      <c r="I1" s="16" t="s">
        <v>74</v>
      </c>
      <c r="J1" s="16" t="s">
        <v>61</v>
      </c>
      <c r="K1" s="16" t="s">
        <v>62</v>
      </c>
      <c r="L1" s="16" t="s">
        <v>63</v>
      </c>
      <c r="M1" s="16" t="s">
        <v>78</v>
      </c>
      <c r="N1" s="16" t="s">
        <v>64</v>
      </c>
      <c r="O1" s="16" t="s">
        <v>65</v>
      </c>
      <c r="P1" s="16" t="s">
        <v>66</v>
      </c>
      <c r="Q1" s="16" t="s">
        <v>69</v>
      </c>
      <c r="R1" s="16" t="s">
        <v>67</v>
      </c>
      <c r="S1" s="16" t="s">
        <v>70</v>
      </c>
      <c r="T1" s="16" t="s">
        <v>71</v>
      </c>
      <c r="U1" s="16" t="s">
        <v>72</v>
      </c>
      <c r="V1" s="16" t="s">
        <v>73</v>
      </c>
      <c r="W1" s="16" t="s">
        <v>79</v>
      </c>
    </row>
    <row r="2" spans="1:23" ht="19.5" thickBot="1" x14ac:dyDescent="0.3">
      <c r="A2" s="42"/>
      <c r="B2" s="43"/>
      <c r="C2" s="149"/>
      <c r="D2" s="16" t="s">
        <v>75</v>
      </c>
      <c r="E2" s="16" t="s">
        <v>75</v>
      </c>
      <c r="F2" s="16" t="s">
        <v>75</v>
      </c>
      <c r="G2" s="16" t="s">
        <v>75</v>
      </c>
      <c r="H2" s="16" t="s">
        <v>75</v>
      </c>
      <c r="I2" s="16" t="s">
        <v>75</v>
      </c>
      <c r="J2" s="16" t="s">
        <v>75</v>
      </c>
      <c r="K2" s="16" t="s">
        <v>75</v>
      </c>
      <c r="L2" s="16" t="s">
        <v>75</v>
      </c>
      <c r="M2" s="16" t="s">
        <v>75</v>
      </c>
      <c r="N2" s="16" t="s">
        <v>75</v>
      </c>
      <c r="O2" s="16" t="s">
        <v>75</v>
      </c>
      <c r="P2" s="16" t="s">
        <v>75</v>
      </c>
      <c r="Q2" s="16" t="s">
        <v>75</v>
      </c>
      <c r="R2" s="16" t="s">
        <v>75</v>
      </c>
      <c r="S2" s="16" t="s">
        <v>75</v>
      </c>
      <c r="T2" s="16" t="s">
        <v>75</v>
      </c>
      <c r="U2" s="16" t="s">
        <v>75</v>
      </c>
      <c r="V2" s="16" t="s">
        <v>75</v>
      </c>
      <c r="W2" s="16" t="s">
        <v>75</v>
      </c>
    </row>
    <row r="3" spans="1:23" ht="15.75" thickBot="1" x14ac:dyDescent="0.3">
      <c r="A3" s="132" t="s">
        <v>43</v>
      </c>
      <c r="B3" s="135" t="s">
        <v>44</v>
      </c>
      <c r="C3" s="1" t="s">
        <v>45</v>
      </c>
      <c r="D3" s="2">
        <f t="shared" ref="D3:D10" si="0">F3+G3+E3+H3+I3+J3+K3+L3+M3+N3+O3+P3+Q3+R3+S3+T3+U3+V3+W3</f>
        <v>6</v>
      </c>
      <c r="E3" s="2">
        <v>3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10">
        <v>2</v>
      </c>
    </row>
    <row r="4" spans="1:23" ht="26.25" thickBot="1" x14ac:dyDescent="0.3">
      <c r="A4" s="133"/>
      <c r="B4" s="135"/>
      <c r="C4" s="1" t="s">
        <v>46</v>
      </c>
      <c r="D4" s="2">
        <f t="shared" si="0"/>
        <v>5</v>
      </c>
      <c r="E4" s="2">
        <v>3</v>
      </c>
      <c r="F4" s="2">
        <v>0</v>
      </c>
      <c r="G4" s="2">
        <v>0</v>
      </c>
      <c r="H4" s="2">
        <v>1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10">
        <v>0</v>
      </c>
    </row>
    <row r="5" spans="1:23" ht="32.25" thickBot="1" x14ac:dyDescent="0.3">
      <c r="A5" s="133"/>
      <c r="B5" s="41" t="s">
        <v>47</v>
      </c>
      <c r="C5" s="1" t="s">
        <v>46</v>
      </c>
      <c r="D5" s="2">
        <f t="shared" si="0"/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10">
        <v>1</v>
      </c>
    </row>
    <row r="6" spans="1:23" ht="26.25" thickBot="1" x14ac:dyDescent="0.3">
      <c r="A6" s="133"/>
      <c r="B6" s="26" t="s">
        <v>48</v>
      </c>
      <c r="C6" s="1" t="s">
        <v>49</v>
      </c>
      <c r="D6" s="2">
        <f t="shared" si="0"/>
        <v>2</v>
      </c>
      <c r="E6" s="2">
        <v>2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10">
        <v>0</v>
      </c>
    </row>
    <row r="7" spans="1:23" ht="26.25" thickBot="1" x14ac:dyDescent="0.3">
      <c r="A7" s="133"/>
      <c r="B7" s="135" t="s">
        <v>50</v>
      </c>
      <c r="C7" s="1" t="s">
        <v>49</v>
      </c>
      <c r="D7" s="2">
        <f t="shared" si="0"/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10">
        <v>0</v>
      </c>
    </row>
    <row r="8" spans="1:23" ht="15.75" thickBot="1" x14ac:dyDescent="0.3">
      <c r="A8" s="133"/>
      <c r="B8" s="135"/>
      <c r="C8" s="1" t="s">
        <v>45</v>
      </c>
      <c r="D8" s="2">
        <f t="shared" si="0"/>
        <v>2</v>
      </c>
      <c r="E8" s="2">
        <v>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10">
        <v>0</v>
      </c>
    </row>
    <row r="9" spans="1:23" ht="26.25" thickBot="1" x14ac:dyDescent="0.3">
      <c r="A9" s="133"/>
      <c r="B9" s="135"/>
      <c r="C9" s="1" t="s">
        <v>46</v>
      </c>
      <c r="D9" s="2">
        <f t="shared" si="0"/>
        <v>2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10">
        <v>1</v>
      </c>
    </row>
    <row r="10" spans="1:23" ht="26.25" thickBot="1" x14ac:dyDescent="0.3">
      <c r="A10" s="134"/>
      <c r="B10" s="26" t="s">
        <v>51</v>
      </c>
      <c r="C10" s="37" t="s">
        <v>52</v>
      </c>
      <c r="D10" s="2">
        <f t="shared" si="0"/>
        <v>2</v>
      </c>
      <c r="E10" s="18">
        <v>1</v>
      </c>
      <c r="F10" s="18">
        <v>0</v>
      </c>
      <c r="G10" s="18">
        <v>0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9">
        <v>0</v>
      </c>
    </row>
    <row r="11" spans="1:23" ht="18.75" x14ac:dyDescent="0.3">
      <c r="A11" s="38"/>
      <c r="B11" s="40" t="s">
        <v>76</v>
      </c>
      <c r="C11" s="39"/>
      <c r="D11" s="21">
        <f t="shared" ref="D11:W11" si="1">SUM(D3:D10)</f>
        <v>22</v>
      </c>
      <c r="E11" s="21">
        <f>SUM(E3:E10)</f>
        <v>11</v>
      </c>
      <c r="F11" s="21">
        <f t="shared" si="1"/>
        <v>0</v>
      </c>
      <c r="G11" s="21">
        <f t="shared" si="1"/>
        <v>0</v>
      </c>
      <c r="H11" s="21">
        <f t="shared" si="1"/>
        <v>1</v>
      </c>
      <c r="I11" s="21">
        <f t="shared" si="1"/>
        <v>2</v>
      </c>
      <c r="J11" s="21">
        <f t="shared" si="1"/>
        <v>0</v>
      </c>
      <c r="K11" s="21">
        <f t="shared" si="1"/>
        <v>0</v>
      </c>
      <c r="L11" s="21">
        <f t="shared" si="1"/>
        <v>1</v>
      </c>
      <c r="M11" s="21">
        <f t="shared" si="1"/>
        <v>0</v>
      </c>
      <c r="N11" s="21">
        <f t="shared" si="1"/>
        <v>0</v>
      </c>
      <c r="O11" s="21">
        <f t="shared" si="1"/>
        <v>1</v>
      </c>
      <c r="P11" s="21">
        <f t="shared" si="1"/>
        <v>0</v>
      </c>
      <c r="Q11" s="21">
        <f t="shared" si="1"/>
        <v>0</v>
      </c>
      <c r="R11" s="21">
        <f t="shared" si="1"/>
        <v>2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1">
        <f t="shared" si="1"/>
        <v>0</v>
      </c>
      <c r="W11" s="21">
        <f t="shared" si="1"/>
        <v>4</v>
      </c>
    </row>
  </sheetData>
  <mergeCells count="4">
    <mergeCell ref="C1:C2"/>
    <mergeCell ref="A3:A10"/>
    <mergeCell ref="B3:B4"/>
    <mergeCell ref="B7:B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E1BA-1CA9-4E56-B3A6-22A131701737}">
  <dimension ref="A1:R25"/>
  <sheetViews>
    <sheetView zoomScale="80" zoomScaleNormal="80" workbookViewId="0">
      <selection activeCell="F33" sqref="F33"/>
    </sheetView>
  </sheetViews>
  <sheetFormatPr defaultRowHeight="15" x14ac:dyDescent="0.25"/>
  <cols>
    <col min="1" max="1" width="15.7109375" bestFit="1" customWidth="1"/>
    <col min="3" max="3" width="15.140625" bestFit="1" customWidth="1"/>
    <col min="4" max="4" width="16.42578125" bestFit="1" customWidth="1"/>
    <col min="7" max="7" width="9.5703125" customWidth="1"/>
    <col min="8" max="8" width="14.7109375" customWidth="1"/>
    <col min="9" max="9" width="16.140625" bestFit="1" customWidth="1"/>
    <col min="12" max="12" width="14" bestFit="1" customWidth="1"/>
    <col min="13" max="13" width="14" customWidth="1"/>
    <col min="14" max="14" width="17.5703125" bestFit="1" customWidth="1"/>
    <col min="15" max="15" width="14.5703125" customWidth="1"/>
    <col min="16" max="16" width="26.28515625" bestFit="1" customWidth="1"/>
    <col min="17" max="17" width="19.42578125" bestFit="1" customWidth="1"/>
    <col min="18" max="18" width="17" bestFit="1" customWidth="1"/>
    <col min="19" max="19" width="10.42578125" bestFit="1" customWidth="1"/>
    <col min="20" max="21" width="10.42578125" customWidth="1"/>
    <col min="22" max="22" width="13.7109375" bestFit="1" customWidth="1"/>
    <col min="23" max="23" width="17" customWidth="1"/>
  </cols>
  <sheetData>
    <row r="1" spans="1:18" ht="29.1" customHeight="1" x14ac:dyDescent="0.25">
      <c r="A1" s="150" t="s">
        <v>81</v>
      </c>
      <c r="B1" s="152" t="s">
        <v>82</v>
      </c>
      <c r="C1" s="154" t="s">
        <v>83</v>
      </c>
      <c r="D1" s="155"/>
      <c r="E1" s="155"/>
      <c r="F1" s="155"/>
      <c r="G1" s="155"/>
      <c r="H1" s="156"/>
      <c r="I1" s="154" t="s">
        <v>84</v>
      </c>
      <c r="J1" s="157"/>
      <c r="K1" s="157"/>
      <c r="L1" s="157"/>
      <c r="M1" s="158"/>
      <c r="N1" s="44" t="s">
        <v>85</v>
      </c>
      <c r="O1" s="44" t="s">
        <v>86</v>
      </c>
      <c r="P1" s="44" t="s">
        <v>87</v>
      </c>
      <c r="Q1" s="44" t="s">
        <v>88</v>
      </c>
      <c r="R1" s="44" t="s">
        <v>89</v>
      </c>
    </row>
    <row r="2" spans="1:18" x14ac:dyDescent="0.25">
      <c r="A2" s="151"/>
      <c r="B2" s="153"/>
      <c r="C2" s="44" t="s">
        <v>90</v>
      </c>
      <c r="D2" s="44" t="s">
        <v>91</v>
      </c>
      <c r="E2" s="44" t="s">
        <v>92</v>
      </c>
      <c r="F2" s="44" t="s">
        <v>93</v>
      </c>
      <c r="G2" s="44" t="s">
        <v>94</v>
      </c>
      <c r="H2" s="44" t="s">
        <v>95</v>
      </c>
      <c r="I2" s="44" t="s">
        <v>96</v>
      </c>
      <c r="J2" s="44" t="s">
        <v>97</v>
      </c>
      <c r="K2" s="44" t="s">
        <v>98</v>
      </c>
      <c r="L2" s="44" t="s">
        <v>94</v>
      </c>
      <c r="M2" s="44" t="s">
        <v>99</v>
      </c>
      <c r="N2" s="44" t="s">
        <v>100</v>
      </c>
      <c r="O2" s="44" t="s">
        <v>100</v>
      </c>
      <c r="P2" s="44" t="s">
        <v>101</v>
      </c>
      <c r="Q2" s="44" t="s">
        <v>102</v>
      </c>
      <c r="R2" s="44" t="s">
        <v>103</v>
      </c>
    </row>
    <row r="3" spans="1:18" x14ac:dyDescent="0.25">
      <c r="A3" s="45" t="s">
        <v>104</v>
      </c>
      <c r="B3" s="46" t="s">
        <v>105</v>
      </c>
      <c r="C3" s="46">
        <v>3</v>
      </c>
      <c r="D3" s="46">
        <v>7</v>
      </c>
      <c r="E3" s="46">
        <v>0</v>
      </c>
      <c r="F3" s="46">
        <v>0</v>
      </c>
      <c r="G3" s="46">
        <v>11</v>
      </c>
      <c r="H3" s="46" t="s">
        <v>106</v>
      </c>
      <c r="I3" s="46">
        <v>9</v>
      </c>
      <c r="J3" s="46">
        <v>14</v>
      </c>
      <c r="K3" s="46">
        <v>2</v>
      </c>
      <c r="L3" s="46">
        <v>5</v>
      </c>
      <c r="M3" s="46" t="s">
        <v>106</v>
      </c>
      <c r="N3" s="46">
        <v>65</v>
      </c>
      <c r="O3" s="46">
        <v>2775</v>
      </c>
      <c r="P3" s="46">
        <v>3454</v>
      </c>
      <c r="Q3" s="46">
        <v>60000</v>
      </c>
      <c r="R3" s="46">
        <v>15</v>
      </c>
    </row>
    <row r="4" spans="1:18" x14ac:dyDescent="0.25">
      <c r="A4" s="45" t="s">
        <v>107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x14ac:dyDescent="0.25">
      <c r="A5" s="45" t="s">
        <v>58</v>
      </c>
      <c r="B5" s="46" t="s">
        <v>105</v>
      </c>
      <c r="C5" s="46">
        <v>9</v>
      </c>
      <c r="D5" s="46"/>
      <c r="E5" s="46"/>
      <c r="F5" s="46"/>
      <c r="G5" s="46">
        <v>2</v>
      </c>
      <c r="H5" s="46" t="s">
        <v>108</v>
      </c>
      <c r="I5" s="46">
        <v>8</v>
      </c>
      <c r="J5" s="46">
        <v>7</v>
      </c>
      <c r="K5" s="46">
        <v>1</v>
      </c>
      <c r="L5" s="46"/>
      <c r="M5" s="46"/>
      <c r="N5" s="46">
        <v>180</v>
      </c>
      <c r="O5" s="46"/>
      <c r="P5" s="46">
        <v>80</v>
      </c>
      <c r="Q5" s="46">
        <v>500</v>
      </c>
      <c r="R5" s="46">
        <v>2</v>
      </c>
    </row>
    <row r="6" spans="1:18" x14ac:dyDescent="0.25">
      <c r="A6" s="45" t="s">
        <v>109</v>
      </c>
      <c r="B6" s="50" t="s">
        <v>105</v>
      </c>
      <c r="C6" s="50">
        <v>59</v>
      </c>
      <c r="D6" s="50">
        <v>1</v>
      </c>
      <c r="E6" s="50" t="s">
        <v>106</v>
      </c>
      <c r="F6" s="50" t="s">
        <v>106</v>
      </c>
      <c r="G6" s="50">
        <v>1</v>
      </c>
      <c r="H6" s="50" t="s">
        <v>106</v>
      </c>
      <c r="I6" s="50">
        <v>53</v>
      </c>
      <c r="J6" s="50">
        <v>10</v>
      </c>
      <c r="K6" s="50">
        <v>1</v>
      </c>
      <c r="L6" s="50" t="s">
        <v>106</v>
      </c>
      <c r="M6" s="50" t="s">
        <v>106</v>
      </c>
      <c r="N6" s="50" t="s">
        <v>106</v>
      </c>
      <c r="O6" s="50" t="s">
        <v>106</v>
      </c>
      <c r="P6" s="50" t="s">
        <v>106</v>
      </c>
      <c r="Q6" s="50">
        <v>42000</v>
      </c>
      <c r="R6" s="50" t="s">
        <v>106</v>
      </c>
    </row>
    <row r="7" spans="1:18" x14ac:dyDescent="0.25">
      <c r="A7" s="45" t="s">
        <v>60</v>
      </c>
      <c r="B7" s="47" t="s">
        <v>105</v>
      </c>
      <c r="C7" s="47">
        <v>25</v>
      </c>
      <c r="D7" s="47">
        <v>5</v>
      </c>
      <c r="E7" s="47">
        <v>1</v>
      </c>
      <c r="F7" s="47">
        <v>0</v>
      </c>
      <c r="G7" s="47">
        <v>10</v>
      </c>
      <c r="H7" s="47"/>
      <c r="I7" s="47">
        <v>31</v>
      </c>
      <c r="J7" s="47">
        <v>3</v>
      </c>
      <c r="K7" s="47">
        <v>4</v>
      </c>
      <c r="L7" s="47">
        <v>1</v>
      </c>
      <c r="M7" s="47"/>
      <c r="N7" s="47">
        <v>10000</v>
      </c>
      <c r="O7" s="47">
        <v>4520</v>
      </c>
      <c r="P7" s="47">
        <v>4520</v>
      </c>
      <c r="Q7" s="47">
        <v>13070</v>
      </c>
      <c r="R7" s="47">
        <v>10</v>
      </c>
    </row>
    <row r="8" spans="1:18" x14ac:dyDescent="0.25">
      <c r="A8" s="48" t="s">
        <v>110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x14ac:dyDescent="0.25">
      <c r="A9" s="45" t="s">
        <v>111</v>
      </c>
      <c r="B9" s="46" t="s">
        <v>105</v>
      </c>
      <c r="C9" s="46">
        <v>2</v>
      </c>
      <c r="D9" s="46">
        <v>2</v>
      </c>
      <c r="E9" s="46"/>
      <c r="F9" s="46"/>
      <c r="G9" s="46"/>
      <c r="H9" s="46"/>
      <c r="I9" s="46">
        <v>6</v>
      </c>
      <c r="J9" s="46">
        <v>8</v>
      </c>
      <c r="K9" s="46">
        <v>4</v>
      </c>
      <c r="L9" s="46">
        <v>8</v>
      </c>
      <c r="M9" s="46"/>
      <c r="N9" s="46">
        <v>2</v>
      </c>
      <c r="O9" s="46">
        <v>745</v>
      </c>
      <c r="P9" s="46">
        <v>2</v>
      </c>
      <c r="Q9" s="46">
        <v>2000</v>
      </c>
      <c r="R9" s="46"/>
    </row>
    <row r="10" spans="1:18" x14ac:dyDescent="0.25">
      <c r="A10" s="45" t="s">
        <v>112</v>
      </c>
      <c r="B10" s="50" t="s">
        <v>113</v>
      </c>
      <c r="C10" s="50"/>
      <c r="D10" s="50"/>
      <c r="E10" s="50"/>
      <c r="F10" s="50"/>
      <c r="G10" s="50"/>
      <c r="H10" s="50"/>
      <c r="I10" s="50">
        <v>7</v>
      </c>
      <c r="J10" s="50">
        <v>3</v>
      </c>
      <c r="K10" s="50"/>
      <c r="L10" s="50"/>
      <c r="M10" s="50"/>
      <c r="N10" s="50"/>
      <c r="O10" s="50">
        <v>230</v>
      </c>
      <c r="P10" s="50">
        <v>281</v>
      </c>
      <c r="Q10" s="50">
        <v>5120</v>
      </c>
      <c r="R10" s="50"/>
    </row>
    <row r="11" spans="1:18" x14ac:dyDescent="0.25">
      <c r="A11" s="45" t="s">
        <v>114</v>
      </c>
      <c r="B11" s="46" t="s">
        <v>72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x14ac:dyDescent="0.25">
      <c r="A12" s="45" t="s">
        <v>115</v>
      </c>
      <c r="B12" s="46" t="s">
        <v>73</v>
      </c>
      <c r="C12" s="46">
        <v>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3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234</v>
      </c>
      <c r="P12" s="46">
        <v>75</v>
      </c>
      <c r="Q12" s="46">
        <v>2000</v>
      </c>
      <c r="R12" s="46">
        <v>0</v>
      </c>
    </row>
    <row r="13" spans="1:18" ht="90" x14ac:dyDescent="0.25">
      <c r="A13" s="45" t="s">
        <v>116</v>
      </c>
      <c r="B13" s="51" t="s">
        <v>117</v>
      </c>
      <c r="C13" s="51">
        <v>1</v>
      </c>
      <c r="D13" s="51"/>
      <c r="E13" s="51"/>
      <c r="F13" s="51"/>
      <c r="G13" s="52" t="s">
        <v>118</v>
      </c>
      <c r="H13" s="52" t="s">
        <v>119</v>
      </c>
      <c r="I13" s="51">
        <v>22</v>
      </c>
      <c r="J13" s="51"/>
      <c r="K13" s="51">
        <v>4</v>
      </c>
      <c r="L13" s="51"/>
      <c r="M13" s="51"/>
      <c r="N13" s="52" t="s">
        <v>120</v>
      </c>
      <c r="O13" s="52" t="s">
        <v>121</v>
      </c>
      <c r="P13" s="52" t="s">
        <v>122</v>
      </c>
      <c r="Q13" s="69">
        <v>3000</v>
      </c>
      <c r="R13" s="51"/>
    </row>
    <row r="14" spans="1:18" x14ac:dyDescent="0.25">
      <c r="A14" s="45" t="s">
        <v>63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x14ac:dyDescent="0.25">
      <c r="A15" s="45" t="s">
        <v>78</v>
      </c>
      <c r="B15" s="46" t="s">
        <v>123</v>
      </c>
      <c r="C15" s="46">
        <v>5</v>
      </c>
      <c r="D15" s="46">
        <v>0</v>
      </c>
      <c r="E15" s="46">
        <v>0</v>
      </c>
      <c r="F15" s="46">
        <v>0</v>
      </c>
      <c r="G15" s="46">
        <v>0</v>
      </c>
      <c r="H15" s="46" t="s">
        <v>106</v>
      </c>
      <c r="I15" s="46">
        <v>9</v>
      </c>
      <c r="J15" s="46">
        <v>1</v>
      </c>
      <c r="K15" s="46">
        <v>1</v>
      </c>
      <c r="L15" s="46">
        <v>0</v>
      </c>
      <c r="M15" s="46" t="s">
        <v>106</v>
      </c>
      <c r="N15" s="46">
        <v>0</v>
      </c>
      <c r="O15" s="46">
        <v>325</v>
      </c>
      <c r="P15" s="46">
        <v>444</v>
      </c>
      <c r="Q15" s="46">
        <v>800</v>
      </c>
      <c r="R15" s="46">
        <v>4</v>
      </c>
    </row>
    <row r="16" spans="1:18" x14ac:dyDescent="0.25">
      <c r="A16" s="45" t="s">
        <v>64</v>
      </c>
      <c r="B16" s="46" t="s">
        <v>105</v>
      </c>
      <c r="C16" s="46">
        <v>2</v>
      </c>
      <c r="D16" s="46">
        <v>0</v>
      </c>
      <c r="E16" s="46">
        <v>1</v>
      </c>
      <c r="F16" s="46">
        <v>0</v>
      </c>
      <c r="G16" s="46">
        <v>2</v>
      </c>
      <c r="H16" s="46" t="s">
        <v>124</v>
      </c>
      <c r="I16" s="46">
        <v>0</v>
      </c>
      <c r="J16" s="46">
        <v>8</v>
      </c>
      <c r="K16" s="46">
        <v>1</v>
      </c>
      <c r="L16" s="46">
        <v>0</v>
      </c>
      <c r="M16" s="46"/>
      <c r="N16" s="46">
        <v>489</v>
      </c>
      <c r="O16" s="46">
        <v>489</v>
      </c>
      <c r="P16" s="46">
        <v>489</v>
      </c>
      <c r="Q16" s="46">
        <v>7000</v>
      </c>
      <c r="R16" s="46">
        <v>4</v>
      </c>
    </row>
    <row r="17" spans="1:18" x14ac:dyDescent="0.25">
      <c r="A17" s="45" t="s">
        <v>59</v>
      </c>
      <c r="B17" s="46" t="s">
        <v>105</v>
      </c>
      <c r="C17" s="46">
        <v>3</v>
      </c>
      <c r="D17" s="46">
        <v>1</v>
      </c>
      <c r="E17" s="46"/>
      <c r="F17" s="46"/>
      <c r="G17" s="46">
        <v>1</v>
      </c>
      <c r="H17" s="46" t="s">
        <v>125</v>
      </c>
      <c r="I17" s="46">
        <v>2</v>
      </c>
      <c r="J17" s="46">
        <v>1</v>
      </c>
      <c r="K17" s="46">
        <v>1</v>
      </c>
      <c r="L17" s="46"/>
      <c r="M17" s="46"/>
      <c r="N17" s="46"/>
      <c r="O17" s="46"/>
      <c r="P17" s="46"/>
      <c r="Q17" s="46">
        <v>5</v>
      </c>
      <c r="R17" s="46"/>
    </row>
    <row r="18" spans="1:18" x14ac:dyDescent="0.25">
      <c r="A18" s="45" t="s">
        <v>65</v>
      </c>
      <c r="B18" s="51" t="s">
        <v>105</v>
      </c>
      <c r="C18" s="51">
        <v>25</v>
      </c>
      <c r="D18" s="51">
        <v>3</v>
      </c>
      <c r="E18" s="51">
        <v>2</v>
      </c>
      <c r="F18" s="51">
        <v>0</v>
      </c>
      <c r="G18" s="51">
        <v>0</v>
      </c>
      <c r="H18" s="51">
        <v>0</v>
      </c>
      <c r="I18" s="51">
        <v>25</v>
      </c>
      <c r="J18" s="51">
        <v>0</v>
      </c>
      <c r="K18" s="51">
        <v>4</v>
      </c>
      <c r="L18" s="51">
        <v>0</v>
      </c>
      <c r="M18" s="51">
        <v>0</v>
      </c>
      <c r="N18" s="51">
        <v>0</v>
      </c>
      <c r="O18" s="51">
        <v>1500</v>
      </c>
      <c r="P18" s="51">
        <v>2000</v>
      </c>
      <c r="Q18" s="51">
        <v>3000</v>
      </c>
      <c r="R18" s="51">
        <v>0</v>
      </c>
    </row>
    <row r="19" spans="1:18" x14ac:dyDescent="0.25">
      <c r="A19" s="45" t="s">
        <v>66</v>
      </c>
      <c r="B19" s="46" t="s">
        <v>126</v>
      </c>
      <c r="C19" s="51">
        <v>3</v>
      </c>
      <c r="D19" s="51">
        <v>0</v>
      </c>
      <c r="E19" s="51">
        <v>0</v>
      </c>
      <c r="F19" s="51">
        <v>0</v>
      </c>
      <c r="G19" s="51">
        <v>0</v>
      </c>
      <c r="H19" s="51"/>
      <c r="I19" s="51">
        <v>9</v>
      </c>
      <c r="J19" s="51">
        <v>0</v>
      </c>
      <c r="K19" s="51">
        <v>0</v>
      </c>
      <c r="L19" s="51">
        <v>0</v>
      </c>
      <c r="M19" s="51"/>
      <c r="N19" s="51">
        <v>0</v>
      </c>
      <c r="O19" s="51">
        <v>740</v>
      </c>
      <c r="P19" s="51">
        <v>1208</v>
      </c>
      <c r="Q19" s="51">
        <v>14000</v>
      </c>
      <c r="R19" s="51">
        <v>0</v>
      </c>
    </row>
    <row r="20" spans="1:18" x14ac:dyDescent="0.25">
      <c r="A20" s="45" t="s">
        <v>69</v>
      </c>
      <c r="B20" s="46" t="s">
        <v>127</v>
      </c>
      <c r="C20" s="46">
        <v>2</v>
      </c>
      <c r="D20" s="46"/>
      <c r="E20" s="46"/>
      <c r="F20" s="46"/>
      <c r="G20" s="46"/>
      <c r="H20" s="46"/>
      <c r="I20" s="46">
        <v>2</v>
      </c>
      <c r="J20" s="46"/>
      <c r="K20" s="46"/>
      <c r="L20" s="46"/>
      <c r="M20" s="46"/>
      <c r="N20" s="46"/>
      <c r="O20" s="46">
        <v>800</v>
      </c>
      <c r="P20" s="46">
        <v>1</v>
      </c>
      <c r="Q20" s="46">
        <v>9000</v>
      </c>
      <c r="R20" s="46"/>
    </row>
    <row r="21" spans="1:18" x14ac:dyDescent="0.25">
      <c r="A21" s="45" t="s">
        <v>67</v>
      </c>
      <c r="B21" s="51" t="s">
        <v>105</v>
      </c>
      <c r="C21" s="51">
        <v>30</v>
      </c>
      <c r="D21" s="51">
        <v>4</v>
      </c>
      <c r="E21" s="51">
        <v>6</v>
      </c>
      <c r="F21" s="51">
        <v>0</v>
      </c>
      <c r="G21" s="51">
        <v>0</v>
      </c>
      <c r="H21" s="51" t="s">
        <v>128</v>
      </c>
      <c r="I21" s="51">
        <v>35</v>
      </c>
      <c r="J21" s="51">
        <v>0</v>
      </c>
      <c r="K21" s="51">
        <v>4</v>
      </c>
      <c r="L21" s="51">
        <v>0</v>
      </c>
      <c r="M21" s="51" t="s">
        <v>128</v>
      </c>
      <c r="N21" s="51">
        <v>0</v>
      </c>
      <c r="O21" s="51">
        <v>587</v>
      </c>
      <c r="P21" s="51">
        <v>587</v>
      </c>
      <c r="Q21" s="51">
        <v>5000</v>
      </c>
      <c r="R21" s="51">
        <v>2</v>
      </c>
    </row>
    <row r="22" spans="1:18" x14ac:dyDescent="0.25">
      <c r="A22" s="45" t="s">
        <v>70</v>
      </c>
      <c r="B22" s="53" t="s">
        <v>105</v>
      </c>
      <c r="C22" s="53">
        <v>11</v>
      </c>
      <c r="D22" s="53">
        <v>10</v>
      </c>
      <c r="E22" s="53">
        <v>2</v>
      </c>
      <c r="F22" s="53">
        <v>0</v>
      </c>
      <c r="G22" s="53">
        <v>8</v>
      </c>
      <c r="H22" s="53"/>
      <c r="I22" s="53">
        <v>31</v>
      </c>
      <c r="J22" s="53">
        <v>2</v>
      </c>
      <c r="K22" s="53">
        <v>10</v>
      </c>
      <c r="L22" s="53">
        <v>0</v>
      </c>
      <c r="M22" s="53"/>
      <c r="N22" s="53">
        <v>1938</v>
      </c>
      <c r="O22" s="53" t="s">
        <v>129</v>
      </c>
      <c r="P22" s="53">
        <v>1938</v>
      </c>
      <c r="Q22" s="53">
        <v>18000</v>
      </c>
      <c r="R22" s="53">
        <v>16</v>
      </c>
    </row>
    <row r="23" spans="1:18" x14ac:dyDescent="0.25">
      <c r="A23" s="45" t="s">
        <v>71</v>
      </c>
      <c r="B23" s="46" t="s">
        <v>105</v>
      </c>
      <c r="C23" s="46">
        <v>32</v>
      </c>
      <c r="D23" s="46">
        <v>4</v>
      </c>
      <c r="E23" s="46" t="s">
        <v>130</v>
      </c>
      <c r="F23" s="46" t="s">
        <v>130</v>
      </c>
      <c r="G23" s="46">
        <v>3</v>
      </c>
      <c r="H23" s="46" t="s">
        <v>130</v>
      </c>
      <c r="I23" s="46">
        <v>43</v>
      </c>
      <c r="J23" s="46" t="s">
        <v>130</v>
      </c>
      <c r="K23" s="46">
        <v>8</v>
      </c>
      <c r="L23" s="46" t="s">
        <v>130</v>
      </c>
      <c r="M23" s="46" t="s">
        <v>130</v>
      </c>
      <c r="N23" s="46">
        <v>1</v>
      </c>
      <c r="O23" s="46">
        <v>3562</v>
      </c>
      <c r="P23" s="46">
        <v>3823</v>
      </c>
      <c r="Q23" s="54">
        <v>3900</v>
      </c>
      <c r="R23" s="46" t="s">
        <v>130</v>
      </c>
    </row>
    <row r="24" spans="1:18" x14ac:dyDescent="0.25">
      <c r="A24" s="45" t="s">
        <v>131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x14ac:dyDescent="0.25">
      <c r="A25" s="45" t="s">
        <v>132</v>
      </c>
      <c r="B25" s="55" t="s">
        <v>105</v>
      </c>
      <c r="C25" s="55">
        <v>28</v>
      </c>
      <c r="D25" s="55">
        <v>19</v>
      </c>
      <c r="E25" s="55">
        <v>7</v>
      </c>
      <c r="F25" s="55">
        <v>0</v>
      </c>
      <c r="G25" s="55">
        <v>9</v>
      </c>
      <c r="H25" s="55" t="s">
        <v>106</v>
      </c>
      <c r="I25" s="55">
        <v>45</v>
      </c>
      <c r="J25" s="55">
        <v>8</v>
      </c>
      <c r="K25" s="55">
        <v>28</v>
      </c>
      <c r="L25" s="55">
        <v>7</v>
      </c>
      <c r="M25" s="55" t="s">
        <v>106</v>
      </c>
      <c r="N25" s="55">
        <f>21670-2764-721</f>
        <v>18185</v>
      </c>
      <c r="O25" s="55">
        <v>27000</v>
      </c>
      <c r="P25" s="55">
        <f>5900+776</f>
        <v>6676</v>
      </c>
      <c r="Q25" s="55">
        <f>60*1024</f>
        <v>61440</v>
      </c>
      <c r="R25" s="55">
        <f>3+4</f>
        <v>7</v>
      </c>
    </row>
  </sheetData>
  <mergeCells count="4">
    <mergeCell ref="A1:A2"/>
    <mergeCell ref="B1:B2"/>
    <mergeCell ref="C1:H1"/>
    <mergeCell ref="I1:M1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41E3-57E5-4EC0-B79C-FF813CD34BCA}">
  <dimension ref="A1:AB27"/>
  <sheetViews>
    <sheetView topLeftCell="B1" zoomScale="80" zoomScaleNormal="80" workbookViewId="0">
      <selection activeCell="B25" sqref="B25:AB25"/>
    </sheetView>
  </sheetViews>
  <sheetFormatPr defaultRowHeight="15" x14ac:dyDescent="0.25"/>
  <cols>
    <col min="1" max="1" width="15.7109375" bestFit="1" customWidth="1"/>
    <col min="3" max="3" width="15.140625" bestFit="1" customWidth="1"/>
    <col min="4" max="4" width="16.42578125" bestFit="1" customWidth="1"/>
    <col min="6" max="6" width="10.140625" customWidth="1"/>
    <col min="7" max="7" width="10.42578125" bestFit="1" customWidth="1"/>
    <col min="8" max="8" width="9.5703125" customWidth="1"/>
    <col min="9" max="9" width="10.5703125" bestFit="1" customWidth="1"/>
    <col min="10" max="10" width="16.140625" bestFit="1" customWidth="1"/>
    <col min="12" max="12" width="10.140625" customWidth="1"/>
    <col min="15" max="15" width="12" customWidth="1"/>
    <col min="16" max="16" width="9.42578125" bestFit="1" customWidth="1"/>
    <col min="17" max="17" width="23.140625" customWidth="1"/>
    <col min="18" max="18" width="14.42578125" bestFit="1" customWidth="1"/>
    <col min="19" max="19" width="11.5703125" customWidth="1"/>
    <col min="20" max="22" width="10.7109375" bestFit="1" customWidth="1"/>
    <col min="23" max="23" width="17.85546875" customWidth="1"/>
    <col min="24" max="24" width="14.7109375" customWidth="1"/>
    <col min="25" max="25" width="13.7109375" bestFit="1" customWidth="1"/>
    <col min="26" max="26" width="11.140625" bestFit="1" customWidth="1"/>
    <col min="27" max="28" width="10.7109375" bestFit="1" customWidth="1"/>
  </cols>
  <sheetData>
    <row r="1" spans="1:28" ht="35.1" customHeight="1" x14ac:dyDescent="0.25">
      <c r="A1" s="163" t="s">
        <v>81</v>
      </c>
      <c r="B1" s="161" t="s">
        <v>82</v>
      </c>
      <c r="C1" s="164" t="s">
        <v>133</v>
      </c>
      <c r="D1" s="162"/>
      <c r="E1" s="162"/>
      <c r="F1" s="162"/>
      <c r="G1" s="162"/>
      <c r="H1" s="162"/>
      <c r="I1" s="162"/>
      <c r="J1" s="164" t="s">
        <v>134</v>
      </c>
      <c r="K1" s="162"/>
      <c r="L1" s="162" t="s">
        <v>135</v>
      </c>
      <c r="M1" s="162"/>
      <c r="N1" s="162"/>
      <c r="O1" s="162"/>
      <c r="P1" s="162"/>
      <c r="Q1" s="162"/>
      <c r="R1" s="56" t="s">
        <v>136</v>
      </c>
      <c r="S1" s="56" t="s">
        <v>137</v>
      </c>
      <c r="T1" s="56" t="s">
        <v>138</v>
      </c>
      <c r="U1" s="58" t="s">
        <v>139</v>
      </c>
      <c r="V1" s="58" t="s">
        <v>140</v>
      </c>
      <c r="W1" s="58" t="s">
        <v>141</v>
      </c>
      <c r="X1" s="58" t="s">
        <v>142</v>
      </c>
      <c r="Y1" s="58" t="s">
        <v>143</v>
      </c>
      <c r="Z1" s="58" t="s">
        <v>144</v>
      </c>
      <c r="AA1" s="58" t="s">
        <v>145</v>
      </c>
      <c r="AB1" s="58" t="s">
        <v>146</v>
      </c>
    </row>
    <row r="2" spans="1:28" x14ac:dyDescent="0.25">
      <c r="A2" s="163"/>
      <c r="B2" s="161"/>
      <c r="C2" s="161" t="s">
        <v>147</v>
      </c>
      <c r="D2" s="161" t="s">
        <v>148</v>
      </c>
      <c r="E2" s="161" t="s">
        <v>149</v>
      </c>
      <c r="F2" s="161" t="s">
        <v>138</v>
      </c>
      <c r="G2" s="161" t="s">
        <v>150</v>
      </c>
      <c r="H2" s="161" t="s">
        <v>94</v>
      </c>
      <c r="I2" s="161" t="s">
        <v>95</v>
      </c>
      <c r="J2" s="161" t="s">
        <v>147</v>
      </c>
      <c r="K2" s="161" t="s">
        <v>148</v>
      </c>
      <c r="L2" s="162" t="s">
        <v>151</v>
      </c>
      <c r="M2" s="162"/>
      <c r="N2" s="162"/>
      <c r="O2" s="162"/>
      <c r="P2" s="162" t="s">
        <v>152</v>
      </c>
      <c r="Q2" s="162"/>
      <c r="R2" s="159" t="s">
        <v>153</v>
      </c>
      <c r="S2" s="159" t="s">
        <v>154</v>
      </c>
      <c r="T2" s="159" t="s">
        <v>154</v>
      </c>
      <c r="U2" s="159" t="s">
        <v>154</v>
      </c>
      <c r="V2" s="159" t="s">
        <v>154</v>
      </c>
      <c r="W2" s="159" t="s">
        <v>154</v>
      </c>
      <c r="X2" s="159" t="s">
        <v>154</v>
      </c>
      <c r="Y2" s="159" t="s">
        <v>154</v>
      </c>
      <c r="Z2" s="159" t="s">
        <v>154</v>
      </c>
      <c r="AA2" s="159" t="s">
        <v>154</v>
      </c>
      <c r="AB2" s="159" t="s">
        <v>154</v>
      </c>
    </row>
    <row r="3" spans="1:28" x14ac:dyDescent="0.25">
      <c r="A3" s="163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57" t="s">
        <v>147</v>
      </c>
      <c r="M3" s="57" t="s">
        <v>148</v>
      </c>
      <c r="N3" s="57" t="s">
        <v>94</v>
      </c>
      <c r="O3" s="59" t="s">
        <v>95</v>
      </c>
      <c r="P3" s="57" t="s">
        <v>147</v>
      </c>
      <c r="Q3" s="57" t="s">
        <v>148</v>
      </c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4" spans="1:28" x14ac:dyDescent="0.25">
      <c r="A4" s="45" t="s">
        <v>104</v>
      </c>
      <c r="B4" s="46" t="s">
        <v>105</v>
      </c>
      <c r="C4" s="46">
        <v>1</v>
      </c>
      <c r="D4" s="46">
        <v>0</v>
      </c>
      <c r="E4" s="46">
        <v>0</v>
      </c>
      <c r="F4" s="46">
        <v>29</v>
      </c>
      <c r="G4" s="46">
        <v>0</v>
      </c>
      <c r="H4" s="46">
        <v>0</v>
      </c>
      <c r="I4" s="46" t="s">
        <v>106</v>
      </c>
      <c r="J4" s="46">
        <v>182</v>
      </c>
      <c r="K4" s="46">
        <v>55</v>
      </c>
      <c r="L4" s="46">
        <v>0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851</v>
      </c>
      <c r="S4" s="46">
        <v>0</v>
      </c>
      <c r="T4" s="46">
        <v>29</v>
      </c>
      <c r="U4" s="46">
        <v>0</v>
      </c>
      <c r="V4" s="46">
        <v>192</v>
      </c>
      <c r="W4" s="46">
        <v>2</v>
      </c>
      <c r="X4" s="46">
        <v>175</v>
      </c>
      <c r="Y4" s="46">
        <v>1</v>
      </c>
      <c r="Z4" s="46">
        <v>96</v>
      </c>
      <c r="AA4" s="46">
        <v>2042</v>
      </c>
      <c r="AB4" s="46">
        <v>576</v>
      </c>
    </row>
    <row r="5" spans="1:28" x14ac:dyDescent="0.25">
      <c r="A5" s="45" t="s">
        <v>107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 x14ac:dyDescent="0.25">
      <c r="A6" s="45" t="s">
        <v>58</v>
      </c>
      <c r="B6" s="46" t="s">
        <v>105</v>
      </c>
      <c r="C6" s="46"/>
      <c r="D6" s="46">
        <v>3</v>
      </c>
      <c r="E6" s="46">
        <v>2</v>
      </c>
      <c r="F6" s="46"/>
      <c r="G6" s="46"/>
      <c r="H6" s="46">
        <v>1</v>
      </c>
      <c r="I6" s="46" t="s">
        <v>155</v>
      </c>
      <c r="J6" s="46">
        <v>6</v>
      </c>
      <c r="K6" s="46">
        <v>13</v>
      </c>
      <c r="L6" s="46"/>
      <c r="M6" s="46"/>
      <c r="N6" s="46"/>
      <c r="O6" s="46"/>
      <c r="P6" s="46">
        <v>3</v>
      </c>
      <c r="Q6" s="46">
        <v>11</v>
      </c>
      <c r="R6" s="46">
        <v>10</v>
      </c>
      <c r="S6" s="46"/>
      <c r="T6" s="46"/>
      <c r="U6" s="46"/>
      <c r="V6" s="46">
        <v>4</v>
      </c>
      <c r="W6" s="46"/>
      <c r="X6" s="46">
        <v>4</v>
      </c>
      <c r="Y6" s="46">
        <v>1</v>
      </c>
      <c r="Z6" s="46">
        <v>50</v>
      </c>
      <c r="AA6" s="46">
        <v>60</v>
      </c>
      <c r="AB6" s="46">
        <v>10</v>
      </c>
    </row>
    <row r="7" spans="1:28" x14ac:dyDescent="0.25">
      <c r="A7" s="45" t="s">
        <v>109</v>
      </c>
      <c r="B7" s="50" t="s">
        <v>156</v>
      </c>
      <c r="C7" s="50" t="s">
        <v>106</v>
      </c>
      <c r="D7" s="50" t="s">
        <v>106</v>
      </c>
      <c r="E7" s="50">
        <v>6</v>
      </c>
      <c r="F7" s="50" t="s">
        <v>106</v>
      </c>
      <c r="G7" s="50" t="s">
        <v>106</v>
      </c>
      <c r="H7" s="50" t="s">
        <v>106</v>
      </c>
      <c r="I7" s="50" t="s">
        <v>106</v>
      </c>
      <c r="J7" s="50">
        <v>4</v>
      </c>
      <c r="K7" s="50">
        <v>40</v>
      </c>
      <c r="L7" s="50" t="s">
        <v>106</v>
      </c>
      <c r="M7" s="50" t="s">
        <v>106</v>
      </c>
      <c r="N7" s="50" t="s">
        <v>106</v>
      </c>
      <c r="O7" s="50" t="s">
        <v>106</v>
      </c>
      <c r="P7" s="50">
        <v>2</v>
      </c>
      <c r="Q7" s="50">
        <v>31</v>
      </c>
      <c r="R7" s="50">
        <v>304</v>
      </c>
      <c r="S7" s="50" t="s">
        <v>106</v>
      </c>
      <c r="T7" s="50" t="s">
        <v>106</v>
      </c>
      <c r="U7" s="50">
        <v>1</v>
      </c>
      <c r="V7" s="50">
        <v>45</v>
      </c>
      <c r="W7" s="50">
        <v>4</v>
      </c>
      <c r="X7" s="50">
        <v>32</v>
      </c>
      <c r="Y7" s="50" t="s">
        <v>106</v>
      </c>
      <c r="Z7" s="50" t="s">
        <v>106</v>
      </c>
      <c r="AA7" s="50">
        <v>390</v>
      </c>
      <c r="AB7" s="50">
        <v>60</v>
      </c>
    </row>
    <row r="8" spans="1:28" x14ac:dyDescent="0.25">
      <c r="A8" s="45" t="s">
        <v>60</v>
      </c>
      <c r="B8" s="60" t="s">
        <v>105</v>
      </c>
      <c r="C8" s="60">
        <v>2</v>
      </c>
      <c r="D8" s="60">
        <v>1</v>
      </c>
      <c r="E8" s="60">
        <v>6</v>
      </c>
      <c r="F8" s="60"/>
      <c r="G8" s="60"/>
      <c r="H8" s="60">
        <v>2</v>
      </c>
      <c r="I8" s="60"/>
      <c r="J8" s="60">
        <v>16</v>
      </c>
      <c r="K8" s="60">
        <v>85</v>
      </c>
      <c r="L8" s="60"/>
      <c r="M8" s="60"/>
      <c r="N8" s="60"/>
      <c r="O8" s="60"/>
      <c r="P8" s="60">
        <v>12</v>
      </c>
      <c r="Q8" s="60"/>
      <c r="R8" s="60">
        <v>150</v>
      </c>
      <c r="S8" s="60"/>
      <c r="T8" s="60">
        <v>1</v>
      </c>
      <c r="U8" s="60">
        <v>5</v>
      </c>
      <c r="V8" s="60">
        <v>93</v>
      </c>
      <c r="W8" s="60">
        <v>6</v>
      </c>
      <c r="X8" s="60">
        <v>106</v>
      </c>
      <c r="Y8" s="60">
        <v>2</v>
      </c>
      <c r="Z8" s="60">
        <v>105</v>
      </c>
      <c r="AA8" s="60">
        <v>4910</v>
      </c>
      <c r="AB8" s="60">
        <v>60</v>
      </c>
    </row>
    <row r="9" spans="1:28" x14ac:dyDescent="0.25">
      <c r="A9" s="48" t="s">
        <v>110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x14ac:dyDescent="0.25">
      <c r="A10" s="45" t="s">
        <v>111</v>
      </c>
      <c r="B10" s="46" t="s">
        <v>105</v>
      </c>
      <c r="C10" s="46">
        <v>43</v>
      </c>
      <c r="D10" s="46">
        <v>20</v>
      </c>
      <c r="E10" s="46">
        <v>2</v>
      </c>
      <c r="F10" s="46">
        <v>2</v>
      </c>
      <c r="G10" s="46">
        <v>13</v>
      </c>
      <c r="H10" s="46">
        <v>46</v>
      </c>
      <c r="I10" s="46"/>
      <c r="J10" s="46">
        <v>37</v>
      </c>
      <c r="K10" s="46">
        <v>27</v>
      </c>
      <c r="L10" s="46">
        <v>0</v>
      </c>
      <c r="M10" s="46">
        <v>0</v>
      </c>
      <c r="N10" s="46">
        <v>0</v>
      </c>
      <c r="O10" s="46"/>
      <c r="P10" s="46">
        <v>1</v>
      </c>
      <c r="Q10" s="46">
        <v>14</v>
      </c>
      <c r="R10" s="46">
        <v>32</v>
      </c>
      <c r="S10" s="46">
        <v>2</v>
      </c>
      <c r="T10" s="46"/>
      <c r="U10" s="46">
        <v>4</v>
      </c>
      <c r="V10" s="46">
        <v>38</v>
      </c>
      <c r="W10" s="46">
        <v>2</v>
      </c>
      <c r="X10" s="46">
        <v>20</v>
      </c>
      <c r="Y10" s="46">
        <v>1</v>
      </c>
      <c r="Z10" s="46">
        <v>100</v>
      </c>
      <c r="AA10" s="46">
        <v>630</v>
      </c>
      <c r="AB10" s="46">
        <v>50</v>
      </c>
    </row>
    <row r="11" spans="1:28" x14ac:dyDescent="0.25">
      <c r="A11" s="45" t="s">
        <v>112</v>
      </c>
      <c r="B11" s="50" t="s">
        <v>113</v>
      </c>
      <c r="C11" s="50">
        <v>4</v>
      </c>
      <c r="D11" s="50"/>
      <c r="E11" s="50">
        <v>1</v>
      </c>
      <c r="F11" s="50">
        <v>1</v>
      </c>
      <c r="G11" s="50"/>
      <c r="H11" s="50"/>
      <c r="I11" s="50"/>
      <c r="J11" s="50">
        <v>5</v>
      </c>
      <c r="K11" s="50">
        <v>11</v>
      </c>
      <c r="L11" s="50"/>
      <c r="M11" s="50"/>
      <c r="N11" s="50"/>
      <c r="O11" s="50"/>
      <c r="P11" s="50"/>
      <c r="Q11" s="50">
        <v>6</v>
      </c>
      <c r="R11" s="50"/>
      <c r="S11" s="50"/>
      <c r="T11" s="50"/>
      <c r="U11" s="50"/>
      <c r="V11" s="50">
        <v>22</v>
      </c>
      <c r="W11" s="50">
        <v>1</v>
      </c>
      <c r="X11" s="50">
        <v>52</v>
      </c>
      <c r="Y11" s="50"/>
      <c r="Z11" s="50"/>
      <c r="AA11" s="50">
        <v>200</v>
      </c>
      <c r="AB11" s="50">
        <v>34</v>
      </c>
    </row>
    <row r="12" spans="1:28" x14ac:dyDescent="0.25">
      <c r="A12" s="45" t="s">
        <v>114</v>
      </c>
      <c r="B12" s="46" t="s">
        <v>72</v>
      </c>
      <c r="C12" s="46">
        <v>0</v>
      </c>
      <c r="D12" s="46">
        <v>2</v>
      </c>
      <c r="E12" s="46">
        <v>0</v>
      </c>
      <c r="F12" s="46">
        <v>0</v>
      </c>
      <c r="G12" s="46">
        <v>0</v>
      </c>
      <c r="H12" s="46">
        <v>2</v>
      </c>
      <c r="I12" s="46" t="s">
        <v>155</v>
      </c>
      <c r="J12" s="46">
        <v>3</v>
      </c>
      <c r="K12" s="46">
        <v>22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70</v>
      </c>
      <c r="S12" s="46">
        <v>0</v>
      </c>
      <c r="T12" s="46">
        <v>0</v>
      </c>
      <c r="U12" s="46">
        <v>0</v>
      </c>
      <c r="V12" s="46">
        <v>6</v>
      </c>
      <c r="W12" s="46">
        <v>1</v>
      </c>
      <c r="X12" s="46">
        <v>5</v>
      </c>
      <c r="Y12" s="46">
        <v>0</v>
      </c>
      <c r="Z12" s="46">
        <v>0</v>
      </c>
      <c r="AA12" s="46">
        <v>35</v>
      </c>
      <c r="AB12" s="46">
        <v>20</v>
      </c>
    </row>
    <row r="13" spans="1:28" x14ac:dyDescent="0.25">
      <c r="A13" s="45" t="s">
        <v>115</v>
      </c>
      <c r="B13" s="46" t="s">
        <v>73</v>
      </c>
      <c r="C13" s="46">
        <v>0</v>
      </c>
      <c r="D13" s="46">
        <v>1</v>
      </c>
      <c r="E13" s="46">
        <v>0</v>
      </c>
      <c r="F13" s="46">
        <v>5</v>
      </c>
      <c r="G13" s="46">
        <v>4</v>
      </c>
      <c r="H13" s="46">
        <v>0</v>
      </c>
      <c r="I13" s="46">
        <v>0</v>
      </c>
      <c r="J13" s="46">
        <v>1</v>
      </c>
      <c r="K13" s="46">
        <v>5</v>
      </c>
      <c r="L13" s="46">
        <v>0</v>
      </c>
      <c r="M13" s="46">
        <v>0</v>
      </c>
      <c r="N13" s="46">
        <v>0</v>
      </c>
      <c r="O13" s="46">
        <v>0</v>
      </c>
      <c r="P13" s="46">
        <v>1</v>
      </c>
      <c r="Q13" s="46">
        <v>8</v>
      </c>
      <c r="R13" s="46">
        <v>2</v>
      </c>
      <c r="S13" s="46">
        <v>0</v>
      </c>
      <c r="T13" s="46">
        <v>1</v>
      </c>
      <c r="U13" s="46">
        <v>5</v>
      </c>
      <c r="V13" s="46">
        <v>4</v>
      </c>
      <c r="W13" s="46">
        <v>0</v>
      </c>
      <c r="X13" s="46">
        <v>1</v>
      </c>
      <c r="Y13" s="46">
        <v>0</v>
      </c>
      <c r="Z13" s="46">
        <v>0</v>
      </c>
      <c r="AA13" s="46">
        <v>65</v>
      </c>
      <c r="AB13" s="46">
        <v>11</v>
      </c>
    </row>
    <row r="14" spans="1:28" x14ac:dyDescent="0.25">
      <c r="A14" s="45" t="s">
        <v>116</v>
      </c>
      <c r="B14" s="51" t="s">
        <v>117</v>
      </c>
      <c r="C14" s="51"/>
      <c r="D14" s="51"/>
      <c r="E14" s="51">
        <v>2</v>
      </c>
      <c r="F14" s="51"/>
      <c r="G14" s="51"/>
      <c r="H14" s="51"/>
      <c r="I14" s="51"/>
      <c r="J14" s="51">
        <v>4</v>
      </c>
      <c r="K14" s="51">
        <v>8</v>
      </c>
      <c r="L14" s="51"/>
      <c r="M14" s="51"/>
      <c r="N14" s="51"/>
      <c r="O14" s="51"/>
      <c r="P14" s="51">
        <v>3</v>
      </c>
      <c r="Q14" s="51">
        <v>20</v>
      </c>
      <c r="R14" s="51"/>
      <c r="S14" s="51"/>
      <c r="T14" s="51"/>
      <c r="U14" s="51"/>
      <c r="V14" s="51">
        <v>28</v>
      </c>
      <c r="W14" s="51">
        <v>1</v>
      </c>
      <c r="X14" s="51">
        <v>15</v>
      </c>
      <c r="Y14" s="51"/>
      <c r="Z14" s="51"/>
      <c r="AA14" s="51">
        <v>400</v>
      </c>
      <c r="AB14" s="51">
        <v>60</v>
      </c>
    </row>
    <row r="15" spans="1:28" x14ac:dyDescent="0.25">
      <c r="A15" s="45" t="s">
        <v>63</v>
      </c>
      <c r="B15" s="46" t="s">
        <v>157</v>
      </c>
      <c r="C15" s="46">
        <v>3</v>
      </c>
      <c r="D15" s="46"/>
      <c r="E15" s="46" t="s">
        <v>158</v>
      </c>
      <c r="F15" s="46"/>
      <c r="G15" s="46"/>
      <c r="H15" s="46" t="s">
        <v>159</v>
      </c>
      <c r="I15" s="46"/>
      <c r="J15" s="46">
        <v>25</v>
      </c>
      <c r="K15" s="46">
        <v>25</v>
      </c>
      <c r="L15" s="46"/>
      <c r="M15" s="46"/>
      <c r="N15" s="46"/>
      <c r="O15" s="46"/>
      <c r="P15" s="46"/>
      <c r="Q15" s="46">
        <v>36</v>
      </c>
      <c r="R15" s="46">
        <v>48</v>
      </c>
      <c r="S15" s="46"/>
      <c r="T15" s="46"/>
      <c r="U15" s="46">
        <v>1</v>
      </c>
      <c r="V15" s="46">
        <v>28</v>
      </c>
      <c r="W15" s="46">
        <v>1</v>
      </c>
      <c r="X15" s="46">
        <v>39</v>
      </c>
      <c r="Y15" s="46"/>
      <c r="Z15" s="46"/>
      <c r="AA15" s="46">
        <v>470</v>
      </c>
      <c r="AB15" s="46">
        <v>30</v>
      </c>
    </row>
    <row r="16" spans="1:28" x14ac:dyDescent="0.25">
      <c r="A16" s="45" t="s">
        <v>78</v>
      </c>
      <c r="B16" s="46" t="s">
        <v>123</v>
      </c>
      <c r="C16" s="46">
        <v>5</v>
      </c>
      <c r="D16" s="46">
        <v>7</v>
      </c>
      <c r="E16" s="46">
        <v>0</v>
      </c>
      <c r="F16" s="46">
        <v>0</v>
      </c>
      <c r="G16" s="46">
        <v>0</v>
      </c>
      <c r="H16" s="46">
        <v>0</v>
      </c>
      <c r="I16" s="46" t="s">
        <v>106</v>
      </c>
      <c r="J16" s="46">
        <v>7</v>
      </c>
      <c r="K16" s="46">
        <v>3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10</v>
      </c>
      <c r="R16" s="46">
        <v>500</v>
      </c>
      <c r="S16" s="46">
        <v>0</v>
      </c>
      <c r="T16" s="46">
        <v>0</v>
      </c>
      <c r="U16" s="46">
        <v>0</v>
      </c>
      <c r="V16" s="46">
        <v>24</v>
      </c>
      <c r="W16" s="46">
        <v>2</v>
      </c>
      <c r="X16" s="46">
        <v>25</v>
      </c>
      <c r="Y16" s="46">
        <v>1</v>
      </c>
      <c r="Z16" s="46">
        <v>1</v>
      </c>
      <c r="AA16" s="46">
        <v>165</v>
      </c>
      <c r="AB16" s="46">
        <v>15</v>
      </c>
    </row>
    <row r="17" spans="1:28" x14ac:dyDescent="0.25">
      <c r="A17" s="45" t="s">
        <v>64</v>
      </c>
      <c r="B17" s="46" t="s">
        <v>105</v>
      </c>
      <c r="C17" s="46">
        <v>0</v>
      </c>
      <c r="D17" s="46">
        <v>4</v>
      </c>
      <c r="E17" s="46">
        <v>0</v>
      </c>
      <c r="F17" s="46">
        <v>0</v>
      </c>
      <c r="G17" s="46">
        <v>0</v>
      </c>
      <c r="H17" s="46">
        <v>1</v>
      </c>
      <c r="I17" s="46"/>
      <c r="J17" s="46">
        <v>1</v>
      </c>
      <c r="K17" s="46">
        <v>1</v>
      </c>
      <c r="L17" s="46">
        <v>0</v>
      </c>
      <c r="M17" s="46">
        <v>0</v>
      </c>
      <c r="N17" s="46">
        <v>0</v>
      </c>
      <c r="O17" s="46">
        <v>0</v>
      </c>
      <c r="P17" s="46">
        <v>2</v>
      </c>
      <c r="Q17" s="46">
        <v>25</v>
      </c>
      <c r="R17" s="46">
        <v>20</v>
      </c>
      <c r="S17" s="46">
        <v>0</v>
      </c>
      <c r="T17" s="46">
        <v>0</v>
      </c>
      <c r="U17" s="46">
        <v>1</v>
      </c>
      <c r="V17" s="46">
        <v>25</v>
      </c>
      <c r="W17" s="46">
        <v>0</v>
      </c>
      <c r="X17" s="46">
        <v>11</v>
      </c>
      <c r="Y17" s="46">
        <v>0</v>
      </c>
      <c r="Z17" s="46">
        <v>0</v>
      </c>
      <c r="AA17" s="46">
        <v>367</v>
      </c>
      <c r="AB17" s="46">
        <v>117</v>
      </c>
    </row>
    <row r="18" spans="1:28" x14ac:dyDescent="0.25">
      <c r="A18" s="45" t="s">
        <v>59</v>
      </c>
      <c r="B18" s="46" t="s">
        <v>105</v>
      </c>
      <c r="C18" s="46"/>
      <c r="D18" s="46"/>
      <c r="E18" s="46">
        <v>3</v>
      </c>
      <c r="F18" s="46"/>
      <c r="G18" s="46"/>
      <c r="H18" s="46"/>
      <c r="I18" s="46"/>
      <c r="J18" s="46">
        <v>6</v>
      </c>
      <c r="K18" s="46">
        <v>3</v>
      </c>
      <c r="L18" s="46"/>
      <c r="M18" s="46"/>
      <c r="N18" s="46"/>
      <c r="O18" s="46"/>
      <c r="P18" s="46">
        <v>2</v>
      </c>
      <c r="Q18" s="46">
        <v>4</v>
      </c>
      <c r="R18" s="46">
        <v>32</v>
      </c>
      <c r="S18" s="46"/>
      <c r="T18" s="46"/>
      <c r="U18" s="46"/>
      <c r="V18" s="46">
        <v>13</v>
      </c>
      <c r="W18" s="46"/>
      <c r="X18" s="46">
        <v>10</v>
      </c>
      <c r="Y18" s="46"/>
      <c r="Z18" s="46"/>
      <c r="AA18" s="46">
        <v>187</v>
      </c>
      <c r="AB18" s="46">
        <v>7</v>
      </c>
    </row>
    <row r="19" spans="1:28" x14ac:dyDescent="0.25">
      <c r="A19" s="45" t="s">
        <v>65</v>
      </c>
      <c r="B19" s="51" t="s">
        <v>105</v>
      </c>
      <c r="C19" s="51">
        <v>0</v>
      </c>
      <c r="D19" s="51">
        <v>1</v>
      </c>
      <c r="E19" s="51">
        <v>6</v>
      </c>
      <c r="F19" s="51">
        <v>0</v>
      </c>
      <c r="G19" s="51">
        <v>0</v>
      </c>
      <c r="H19" s="51">
        <v>2</v>
      </c>
      <c r="I19" s="51" t="s">
        <v>160</v>
      </c>
      <c r="J19" s="51">
        <v>19</v>
      </c>
      <c r="K19" s="51">
        <v>17</v>
      </c>
      <c r="L19" s="51">
        <v>0</v>
      </c>
      <c r="M19" s="51">
        <v>0</v>
      </c>
      <c r="N19" s="51">
        <v>0</v>
      </c>
      <c r="O19" s="51">
        <v>0</v>
      </c>
      <c r="P19" s="61">
        <v>0</v>
      </c>
      <c r="Q19" s="51">
        <v>10</v>
      </c>
      <c r="R19" s="51">
        <v>20</v>
      </c>
      <c r="S19" s="51">
        <v>0</v>
      </c>
      <c r="T19" s="51">
        <v>0</v>
      </c>
      <c r="U19" s="51">
        <v>2</v>
      </c>
      <c r="V19" s="51">
        <v>15</v>
      </c>
      <c r="W19" s="51">
        <v>1</v>
      </c>
      <c r="X19" s="51">
        <v>80</v>
      </c>
      <c r="Y19" s="51">
        <v>1</v>
      </c>
      <c r="Z19" s="51">
        <v>50</v>
      </c>
      <c r="AA19" s="51">
        <v>750</v>
      </c>
      <c r="AB19" s="51">
        <v>50</v>
      </c>
    </row>
    <row r="20" spans="1:28" x14ac:dyDescent="0.25">
      <c r="A20" s="45" t="s">
        <v>66</v>
      </c>
      <c r="B20" s="62" t="s">
        <v>126</v>
      </c>
      <c r="C20" s="63">
        <v>4</v>
      </c>
      <c r="D20" s="63">
        <v>3</v>
      </c>
      <c r="E20" s="63">
        <v>7</v>
      </c>
      <c r="F20" s="63">
        <v>0</v>
      </c>
      <c r="G20" s="63">
        <v>0</v>
      </c>
      <c r="H20" s="63">
        <v>0</v>
      </c>
      <c r="I20" s="63" t="s">
        <v>161</v>
      </c>
      <c r="J20" s="63">
        <v>13</v>
      </c>
      <c r="K20" s="63">
        <v>37</v>
      </c>
      <c r="L20" s="63">
        <v>0</v>
      </c>
      <c r="M20" s="63">
        <v>0</v>
      </c>
      <c r="N20" s="63">
        <v>0</v>
      </c>
      <c r="O20" s="63" t="s">
        <v>161</v>
      </c>
      <c r="P20" s="63">
        <v>0</v>
      </c>
      <c r="Q20" s="63">
        <v>0</v>
      </c>
      <c r="R20" s="63">
        <v>1</v>
      </c>
      <c r="S20" s="63">
        <v>0</v>
      </c>
      <c r="T20" s="63">
        <v>0</v>
      </c>
      <c r="U20" s="63">
        <v>0</v>
      </c>
      <c r="V20" s="63">
        <v>42</v>
      </c>
      <c r="W20" s="63">
        <v>1</v>
      </c>
      <c r="X20" s="63">
        <v>25</v>
      </c>
      <c r="Y20" s="63">
        <v>1</v>
      </c>
      <c r="Z20" s="63">
        <v>60</v>
      </c>
      <c r="AA20" s="63">
        <v>370</v>
      </c>
      <c r="AB20" s="63">
        <v>48</v>
      </c>
    </row>
    <row r="21" spans="1:28" x14ac:dyDescent="0.25">
      <c r="A21" s="45" t="s">
        <v>69</v>
      </c>
      <c r="B21" s="46" t="s">
        <v>127</v>
      </c>
      <c r="C21" s="46">
        <v>1</v>
      </c>
      <c r="D21" s="46">
        <v>1</v>
      </c>
      <c r="E21" s="46">
        <v>3</v>
      </c>
      <c r="F21" s="46"/>
      <c r="G21" s="46"/>
      <c r="H21" s="46">
        <v>1</v>
      </c>
      <c r="I21" s="46"/>
      <c r="J21" s="46">
        <v>6</v>
      </c>
      <c r="K21" s="46">
        <v>12</v>
      </c>
      <c r="L21" s="46"/>
      <c r="M21" s="46"/>
      <c r="N21" s="46"/>
      <c r="O21" s="46"/>
      <c r="P21" s="46"/>
      <c r="Q21" s="46">
        <v>7</v>
      </c>
      <c r="R21" s="46"/>
      <c r="S21" s="46"/>
      <c r="T21" s="46"/>
      <c r="U21" s="46">
        <v>1</v>
      </c>
      <c r="V21" s="46">
        <v>17</v>
      </c>
      <c r="W21" s="46">
        <v>2</v>
      </c>
      <c r="X21" s="46">
        <v>10</v>
      </c>
      <c r="Y21" s="46"/>
      <c r="Z21" s="46"/>
      <c r="AA21" s="46">
        <v>136</v>
      </c>
      <c r="AB21" s="46">
        <v>84</v>
      </c>
    </row>
    <row r="22" spans="1:28" x14ac:dyDescent="0.25">
      <c r="A22" s="45" t="s">
        <v>67</v>
      </c>
      <c r="B22" s="51" t="s">
        <v>105</v>
      </c>
      <c r="C22" s="51">
        <v>1</v>
      </c>
      <c r="D22" s="51">
        <v>2</v>
      </c>
      <c r="E22" s="51">
        <v>11</v>
      </c>
      <c r="F22" s="51">
        <v>0</v>
      </c>
      <c r="G22" s="51">
        <v>0</v>
      </c>
      <c r="H22" s="51">
        <v>0</v>
      </c>
      <c r="I22" s="51" t="s">
        <v>128</v>
      </c>
      <c r="J22" s="51">
        <v>22</v>
      </c>
      <c r="K22" s="51">
        <v>52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21.5</v>
      </c>
      <c r="S22" s="51">
        <v>0</v>
      </c>
      <c r="T22" s="51">
        <v>0</v>
      </c>
      <c r="U22" s="51">
        <v>1</v>
      </c>
      <c r="V22" s="51">
        <v>20</v>
      </c>
      <c r="W22" s="51">
        <v>0</v>
      </c>
      <c r="X22" s="51">
        <v>19</v>
      </c>
      <c r="Y22" s="51">
        <v>1</v>
      </c>
      <c r="Z22" s="64">
        <v>1475</v>
      </c>
      <c r="AA22" s="51">
        <v>516</v>
      </c>
      <c r="AB22" s="51">
        <v>58</v>
      </c>
    </row>
    <row r="23" spans="1:28" x14ac:dyDescent="0.25">
      <c r="A23" s="45" t="s">
        <v>70</v>
      </c>
      <c r="B23" s="53" t="s">
        <v>105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10</v>
      </c>
      <c r="I23" s="53">
        <v>0</v>
      </c>
      <c r="J23" s="53">
        <v>22</v>
      </c>
      <c r="K23" s="53">
        <v>48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8</v>
      </c>
      <c r="R23" s="53">
        <v>200</v>
      </c>
      <c r="S23" s="53">
        <v>0</v>
      </c>
      <c r="T23" s="53">
        <v>0</v>
      </c>
      <c r="U23" s="53">
        <v>4</v>
      </c>
      <c r="V23" s="53">
        <v>80</v>
      </c>
      <c r="W23" s="53">
        <v>4</v>
      </c>
      <c r="X23" s="53">
        <v>279</v>
      </c>
      <c r="Y23" s="53">
        <v>0</v>
      </c>
      <c r="Z23" s="53">
        <v>0</v>
      </c>
      <c r="AA23" s="53">
        <v>1193</v>
      </c>
      <c r="AB23" s="53">
        <v>87</v>
      </c>
    </row>
    <row r="24" spans="1:28" x14ac:dyDescent="0.25">
      <c r="A24" s="45" t="s">
        <v>71</v>
      </c>
      <c r="B24" s="46" t="s">
        <v>105</v>
      </c>
      <c r="C24" s="46">
        <v>2</v>
      </c>
      <c r="D24" s="46">
        <v>11</v>
      </c>
      <c r="E24" s="46"/>
      <c r="F24" s="46"/>
      <c r="G24" s="46"/>
      <c r="H24" s="46" t="s">
        <v>162</v>
      </c>
      <c r="I24" s="46">
        <v>6</v>
      </c>
      <c r="J24" s="46">
        <v>20</v>
      </c>
      <c r="K24" s="46">
        <v>60</v>
      </c>
      <c r="L24" s="46"/>
      <c r="M24" s="46"/>
      <c r="N24" s="46"/>
      <c r="O24" s="46"/>
      <c r="P24" s="46">
        <v>1</v>
      </c>
      <c r="Q24" s="46">
        <v>7</v>
      </c>
      <c r="R24" s="46">
        <v>38</v>
      </c>
      <c r="S24" s="46"/>
      <c r="T24" s="46"/>
      <c r="U24" s="46"/>
      <c r="V24" s="46">
        <v>96</v>
      </c>
      <c r="W24" s="46">
        <v>2</v>
      </c>
      <c r="X24" s="46">
        <v>80</v>
      </c>
      <c r="Y24" s="46"/>
      <c r="Z24" s="46"/>
      <c r="AA24" s="46">
        <v>2042</v>
      </c>
      <c r="AB24" s="46">
        <v>612</v>
      </c>
    </row>
    <row r="25" spans="1:28" x14ac:dyDescent="0.25">
      <c r="A25" s="45" t="s">
        <v>131</v>
      </c>
      <c r="B25" s="101" t="s">
        <v>177</v>
      </c>
      <c r="C25" s="101">
        <v>8</v>
      </c>
      <c r="D25" s="101">
        <v>0</v>
      </c>
      <c r="E25" s="101">
        <v>3</v>
      </c>
      <c r="F25" s="101">
        <v>0</v>
      </c>
      <c r="G25" s="101">
        <v>0</v>
      </c>
      <c r="H25" s="101">
        <v>0</v>
      </c>
      <c r="I25" s="101"/>
      <c r="J25" s="101">
        <f>6+18+4</f>
        <v>28</v>
      </c>
      <c r="K25" s="101">
        <f>1+4+45</f>
        <v>50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f>8+16+8+8+8+8+49+49+49</f>
        <v>203</v>
      </c>
      <c r="S25" s="101">
        <v>0</v>
      </c>
      <c r="T25" s="101">
        <v>0</v>
      </c>
      <c r="U25" s="101">
        <v>1</v>
      </c>
      <c r="V25" s="101">
        <v>65</v>
      </c>
      <c r="W25" s="101">
        <v>1</v>
      </c>
      <c r="X25" s="101">
        <v>42</v>
      </c>
      <c r="Y25" s="101">
        <v>1</v>
      </c>
      <c r="Z25" s="101">
        <v>55</v>
      </c>
      <c r="AA25" s="101">
        <v>482</v>
      </c>
      <c r="AB25" s="101">
        <v>67</v>
      </c>
    </row>
    <row r="26" spans="1:28" x14ac:dyDescent="0.25">
      <c r="A26" s="45" t="s">
        <v>132</v>
      </c>
      <c r="B26" s="46" t="s">
        <v>105</v>
      </c>
      <c r="C26" s="46">
        <v>0</v>
      </c>
      <c r="D26" s="46">
        <v>2</v>
      </c>
      <c r="E26" s="46">
        <v>8</v>
      </c>
      <c r="F26" s="46">
        <f>20+18+14</f>
        <v>52</v>
      </c>
      <c r="G26" s="46">
        <v>10</v>
      </c>
      <c r="H26" s="46">
        <v>1</v>
      </c>
      <c r="I26" s="46" t="s">
        <v>106</v>
      </c>
      <c r="J26" s="46">
        <v>119</v>
      </c>
      <c r="K26" s="46">
        <v>582</v>
      </c>
      <c r="L26" s="46">
        <v>0</v>
      </c>
      <c r="M26" s="46">
        <v>9</v>
      </c>
      <c r="N26" s="46">
        <v>0</v>
      </c>
      <c r="O26" s="46" t="s">
        <v>106</v>
      </c>
      <c r="P26" s="46">
        <f>J26-8</f>
        <v>111</v>
      </c>
      <c r="Q26" s="46">
        <f>K26-9</f>
        <v>573</v>
      </c>
      <c r="R26" s="46">
        <f>566+643+1060+199+218</f>
        <v>2686</v>
      </c>
      <c r="S26" s="46">
        <v>18</v>
      </c>
      <c r="T26" s="46">
        <v>38</v>
      </c>
      <c r="U26" s="46">
        <v>2</v>
      </c>
      <c r="V26" s="46">
        <v>262</v>
      </c>
      <c r="W26" s="46">
        <v>8</v>
      </c>
      <c r="X26" s="46">
        <v>380</v>
      </c>
      <c r="Y26" s="46">
        <v>1</v>
      </c>
      <c r="Z26" s="46">
        <v>48</v>
      </c>
      <c r="AA26" s="46">
        <v>2743</v>
      </c>
      <c r="AB26" s="46">
        <v>301</v>
      </c>
    </row>
    <row r="27" spans="1:28" x14ac:dyDescent="0.25">
      <c r="AA27">
        <f>SUM(AA4:AA26)</f>
        <v>18153</v>
      </c>
      <c r="AB27">
        <f>SUM(AB4:AB26)</f>
        <v>2357</v>
      </c>
    </row>
  </sheetData>
  <mergeCells count="27">
    <mergeCell ref="A1:A3"/>
    <mergeCell ref="B1:B3"/>
    <mergeCell ref="C1:I1"/>
    <mergeCell ref="J1:K1"/>
    <mergeCell ref="L1:Q1"/>
    <mergeCell ref="C2:C3"/>
    <mergeCell ref="D2:D3"/>
    <mergeCell ref="E2:E3"/>
    <mergeCell ref="F2:F3"/>
    <mergeCell ref="G2:G3"/>
    <mergeCell ref="W2:W3"/>
    <mergeCell ref="H2:H3"/>
    <mergeCell ref="I2:I3"/>
    <mergeCell ref="J2:J3"/>
    <mergeCell ref="K2:K3"/>
    <mergeCell ref="L2:O2"/>
    <mergeCell ref="P2:Q2"/>
    <mergeCell ref="R2:R3"/>
    <mergeCell ref="S2:S3"/>
    <mergeCell ref="T2:T3"/>
    <mergeCell ref="U2:U3"/>
    <mergeCell ref="V2:V3"/>
    <mergeCell ref="X2:X3"/>
    <mergeCell ref="Y2:Y3"/>
    <mergeCell ref="Z2:Z3"/>
    <mergeCell ref="AA2:AA3"/>
    <mergeCell ref="AB2:AB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08F-674B-4B54-AA7B-5A5FF0388B02}">
  <dimension ref="A1:K24"/>
  <sheetViews>
    <sheetView workbookViewId="0">
      <selection activeCell="B23" sqref="B23:K23"/>
    </sheetView>
  </sheetViews>
  <sheetFormatPr defaultRowHeight="15" x14ac:dyDescent="0.25"/>
  <cols>
    <col min="1" max="1" width="15.7109375" bestFit="1" customWidth="1"/>
    <col min="3" max="3" width="15.42578125" bestFit="1" customWidth="1"/>
    <col min="4" max="4" width="29.28515625" bestFit="1" customWidth="1"/>
    <col min="5" max="5" width="20.85546875" bestFit="1" customWidth="1"/>
    <col min="6" max="6" width="12.28515625" customWidth="1"/>
    <col min="7" max="7" width="34.42578125" bestFit="1" customWidth="1"/>
    <col min="8" max="8" width="12.42578125" customWidth="1"/>
    <col min="9" max="10" width="19" customWidth="1"/>
    <col min="11" max="11" width="16.140625" customWidth="1"/>
  </cols>
  <sheetData>
    <row r="1" spans="1:11" ht="75" x14ac:dyDescent="0.25">
      <c r="A1" s="65" t="s">
        <v>81</v>
      </c>
      <c r="B1" s="66" t="s">
        <v>82</v>
      </c>
      <c r="C1" s="67" t="s">
        <v>163</v>
      </c>
      <c r="D1" s="67" t="s">
        <v>164</v>
      </c>
      <c r="E1" s="67" t="s">
        <v>165</v>
      </c>
      <c r="F1" s="67" t="s">
        <v>166</v>
      </c>
      <c r="G1" s="67" t="s">
        <v>167</v>
      </c>
      <c r="H1" s="67" t="s">
        <v>168</v>
      </c>
      <c r="I1" s="67" t="s">
        <v>169</v>
      </c>
      <c r="J1" s="67" t="s">
        <v>170</v>
      </c>
      <c r="K1" s="67" t="s">
        <v>171</v>
      </c>
    </row>
    <row r="2" spans="1:11" x14ac:dyDescent="0.25">
      <c r="A2" s="45" t="s">
        <v>104</v>
      </c>
      <c r="B2" s="46" t="s">
        <v>105</v>
      </c>
      <c r="C2" s="68">
        <v>2</v>
      </c>
      <c r="D2" s="68">
        <v>2500</v>
      </c>
      <c r="E2" s="68">
        <v>230</v>
      </c>
      <c r="F2" s="68">
        <v>3500</v>
      </c>
      <c r="G2" s="68" t="s">
        <v>172</v>
      </c>
      <c r="H2" s="68">
        <v>1</v>
      </c>
      <c r="I2" s="68" t="s">
        <v>173</v>
      </c>
      <c r="J2" s="68" t="s">
        <v>172</v>
      </c>
      <c r="K2" s="68">
        <v>1</v>
      </c>
    </row>
    <row r="3" spans="1:11" x14ac:dyDescent="0.25">
      <c r="A3" s="45" t="s">
        <v>107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5">
      <c r="A4" s="45" t="s">
        <v>58</v>
      </c>
      <c r="B4" s="46" t="s">
        <v>105</v>
      </c>
      <c r="C4" s="46">
        <v>1</v>
      </c>
      <c r="D4" s="46"/>
      <c r="E4" s="46"/>
      <c r="F4" s="46">
        <v>1</v>
      </c>
      <c r="G4" s="46"/>
      <c r="H4" s="46"/>
      <c r="I4" s="46"/>
      <c r="J4" s="46"/>
      <c r="K4" s="46"/>
    </row>
    <row r="5" spans="1:11" x14ac:dyDescent="0.25">
      <c r="A5" s="45" t="s">
        <v>109</v>
      </c>
      <c r="B5" s="46"/>
      <c r="C5" s="46">
        <v>2</v>
      </c>
      <c r="D5" s="46"/>
      <c r="E5" s="46"/>
      <c r="F5" s="46"/>
      <c r="G5" s="46"/>
      <c r="H5" s="46"/>
      <c r="I5" s="46"/>
      <c r="J5" s="46"/>
      <c r="K5" s="46"/>
    </row>
    <row r="6" spans="1:11" x14ac:dyDescent="0.25">
      <c r="A6" s="45" t="s">
        <v>60</v>
      </c>
      <c r="B6" s="60" t="s">
        <v>105</v>
      </c>
      <c r="C6" s="60">
        <v>3</v>
      </c>
      <c r="D6" s="60">
        <v>851</v>
      </c>
      <c r="E6" s="60">
        <v>44</v>
      </c>
      <c r="F6" s="60">
        <v>3</v>
      </c>
      <c r="G6" s="60">
        <v>0</v>
      </c>
      <c r="H6" s="60">
        <v>44</v>
      </c>
      <c r="I6" s="60">
        <v>1</v>
      </c>
      <c r="J6" s="60">
        <v>1</v>
      </c>
      <c r="K6" s="60">
        <v>2</v>
      </c>
    </row>
    <row r="7" spans="1:11" x14ac:dyDescent="0.25">
      <c r="A7" s="48" t="s">
        <v>110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45" t="s">
        <v>111</v>
      </c>
      <c r="B8" s="46" t="s">
        <v>105</v>
      </c>
      <c r="C8" s="46">
        <v>2</v>
      </c>
      <c r="D8" s="46">
        <v>620</v>
      </c>
      <c r="E8" s="46">
        <v>127</v>
      </c>
      <c r="F8" s="46">
        <v>1</v>
      </c>
      <c r="G8" s="46"/>
      <c r="H8" s="46"/>
      <c r="I8" s="46"/>
      <c r="J8" s="46"/>
      <c r="K8" s="46"/>
    </row>
    <row r="9" spans="1:11" x14ac:dyDescent="0.25">
      <c r="A9" s="45" t="s">
        <v>112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x14ac:dyDescent="0.25">
      <c r="A10" s="45" t="s">
        <v>114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x14ac:dyDescent="0.25">
      <c r="A11" s="45" t="s">
        <v>115</v>
      </c>
      <c r="B11" s="46" t="s">
        <v>73</v>
      </c>
      <c r="C11" s="46">
        <v>1</v>
      </c>
      <c r="D11" s="46">
        <v>75</v>
      </c>
      <c r="E11" s="46">
        <v>0</v>
      </c>
      <c r="F11" s="46">
        <v>1</v>
      </c>
      <c r="G11" s="46">
        <v>0</v>
      </c>
      <c r="H11" s="46">
        <v>1</v>
      </c>
      <c r="I11" s="46">
        <v>0</v>
      </c>
      <c r="J11" s="46">
        <v>0</v>
      </c>
      <c r="K11" s="46">
        <v>0</v>
      </c>
    </row>
    <row r="12" spans="1:11" ht="45" x14ac:dyDescent="0.25">
      <c r="A12" s="45" t="s">
        <v>116</v>
      </c>
      <c r="B12" s="51" t="s">
        <v>117</v>
      </c>
      <c r="C12" s="52" t="s">
        <v>174</v>
      </c>
      <c r="D12" s="52" t="s">
        <v>175</v>
      </c>
      <c r="E12" s="52" t="s">
        <v>176</v>
      </c>
      <c r="F12" s="51" t="s">
        <v>57</v>
      </c>
      <c r="G12" s="51"/>
      <c r="H12" s="51"/>
      <c r="I12" s="51"/>
      <c r="J12" s="51"/>
      <c r="K12" s="51"/>
    </row>
    <row r="13" spans="1:11" x14ac:dyDescent="0.25">
      <c r="A13" s="45" t="s">
        <v>63</v>
      </c>
      <c r="B13" s="46" t="s">
        <v>157</v>
      </c>
      <c r="C13" s="46">
        <v>1</v>
      </c>
      <c r="D13" s="46">
        <v>470</v>
      </c>
      <c r="E13" s="46">
        <v>56</v>
      </c>
      <c r="F13" s="46"/>
      <c r="G13" s="46"/>
      <c r="H13" s="46"/>
      <c r="I13" s="46"/>
      <c r="J13" s="46"/>
      <c r="K13" s="46"/>
    </row>
    <row r="14" spans="1:11" x14ac:dyDescent="0.25">
      <c r="A14" s="45" t="s">
        <v>78</v>
      </c>
      <c r="B14" s="46" t="s">
        <v>123</v>
      </c>
      <c r="C14" s="46">
        <v>1</v>
      </c>
      <c r="D14" s="46">
        <v>172</v>
      </c>
      <c r="E14" s="46">
        <v>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A15" s="45" t="s">
        <v>64</v>
      </c>
      <c r="B15" s="46" t="s">
        <v>105</v>
      </c>
      <c r="C15" s="46">
        <v>1</v>
      </c>
      <c r="D15" s="46">
        <v>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45" t="s">
        <v>59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x14ac:dyDescent="0.25">
      <c r="A17" s="45" t="s">
        <v>65</v>
      </c>
      <c r="B17" s="51" t="s">
        <v>105</v>
      </c>
      <c r="C17" s="51">
        <v>2</v>
      </c>
      <c r="D17" s="51">
        <v>800</v>
      </c>
      <c r="E17" s="51">
        <v>50</v>
      </c>
      <c r="F17" s="51">
        <v>0</v>
      </c>
      <c r="G17" s="51">
        <v>0</v>
      </c>
      <c r="H17" s="51">
        <v>0</v>
      </c>
      <c r="I17" s="51">
        <v>2</v>
      </c>
      <c r="J17" s="51">
        <v>0</v>
      </c>
      <c r="K17" s="51">
        <v>0</v>
      </c>
    </row>
    <row r="18" spans="1:11" x14ac:dyDescent="0.25">
      <c r="A18" s="45" t="s">
        <v>66</v>
      </c>
      <c r="B18" s="62" t="s">
        <v>126</v>
      </c>
      <c r="C18" s="63">
        <v>1</v>
      </c>
      <c r="D18" s="63">
        <v>281</v>
      </c>
      <c r="E18" s="63">
        <v>9</v>
      </c>
      <c r="F18" s="63">
        <v>0</v>
      </c>
      <c r="G18" s="63">
        <v>0</v>
      </c>
      <c r="H18" s="63">
        <v>0</v>
      </c>
      <c r="I18" s="63">
        <v>1</v>
      </c>
      <c r="J18" s="63">
        <v>0</v>
      </c>
      <c r="K18" s="63">
        <v>0</v>
      </c>
    </row>
    <row r="19" spans="1:11" x14ac:dyDescent="0.25">
      <c r="A19" s="45" t="s">
        <v>69</v>
      </c>
      <c r="B19" s="46" t="s">
        <v>127</v>
      </c>
      <c r="C19" s="46">
        <v>1</v>
      </c>
      <c r="D19" s="46">
        <v>280</v>
      </c>
      <c r="E19" s="46">
        <v>25</v>
      </c>
      <c r="F19" s="46"/>
      <c r="G19" s="46"/>
      <c r="H19" s="46">
        <v>1</v>
      </c>
      <c r="I19" s="46"/>
      <c r="J19" s="46"/>
      <c r="K19" s="46"/>
    </row>
    <row r="20" spans="1:11" x14ac:dyDescent="0.25">
      <c r="A20" s="45" t="s">
        <v>67</v>
      </c>
      <c r="B20" s="51" t="s">
        <v>105</v>
      </c>
      <c r="C20" s="51">
        <v>3</v>
      </c>
      <c r="D20" s="51">
        <v>476</v>
      </c>
      <c r="E20" s="51">
        <v>22</v>
      </c>
      <c r="F20" s="51">
        <v>0</v>
      </c>
      <c r="G20" s="51">
        <v>0</v>
      </c>
      <c r="H20" s="51">
        <v>0</v>
      </c>
      <c r="I20" s="51">
        <v>1</v>
      </c>
      <c r="J20" s="51">
        <v>40</v>
      </c>
      <c r="K20" s="51">
        <v>0</v>
      </c>
    </row>
    <row r="21" spans="1:11" x14ac:dyDescent="0.25">
      <c r="A21" s="45" t="s">
        <v>70</v>
      </c>
      <c r="B21" s="53" t="s">
        <v>105</v>
      </c>
      <c r="C21" s="53">
        <v>4</v>
      </c>
      <c r="D21" s="53">
        <v>0</v>
      </c>
      <c r="E21" s="53">
        <v>0</v>
      </c>
      <c r="F21" s="53">
        <v>2</v>
      </c>
      <c r="G21" s="53"/>
      <c r="H21" s="53">
        <v>4</v>
      </c>
      <c r="I21" s="53">
        <v>0</v>
      </c>
      <c r="J21" s="53">
        <v>0</v>
      </c>
      <c r="K21" s="53">
        <v>0</v>
      </c>
    </row>
    <row r="22" spans="1:11" x14ac:dyDescent="0.25">
      <c r="A22" s="45" t="s">
        <v>71</v>
      </c>
      <c r="B22" s="46" t="s">
        <v>105</v>
      </c>
      <c r="C22" s="46">
        <v>2</v>
      </c>
      <c r="D22" s="46">
        <v>2554</v>
      </c>
      <c r="E22" s="46">
        <v>22</v>
      </c>
      <c r="F22" s="46">
        <v>5</v>
      </c>
      <c r="G22" s="46"/>
      <c r="H22" s="46">
        <v>1</v>
      </c>
      <c r="I22" s="46"/>
      <c r="J22" s="46">
        <v>2554</v>
      </c>
      <c r="K22" s="46">
        <v>1</v>
      </c>
    </row>
    <row r="23" spans="1:11" x14ac:dyDescent="0.25">
      <c r="A23" s="45" t="s">
        <v>131</v>
      </c>
      <c r="B23" s="46" t="s">
        <v>177</v>
      </c>
      <c r="C23" s="46">
        <v>1</v>
      </c>
      <c r="D23" s="46">
        <v>549</v>
      </c>
      <c r="E23" s="46"/>
      <c r="F23" s="46"/>
      <c r="G23" s="46"/>
      <c r="H23" s="46"/>
      <c r="I23" s="46"/>
      <c r="J23" s="46"/>
      <c r="K23" s="46"/>
    </row>
    <row r="24" spans="1:11" x14ac:dyDescent="0.25">
      <c r="A24" s="45" t="s">
        <v>132</v>
      </c>
      <c r="B24" s="46" t="s">
        <v>105</v>
      </c>
      <c r="C24" s="46">
        <v>9</v>
      </c>
      <c r="D24" s="46">
        <v>10000</v>
      </c>
      <c r="E24" s="46">
        <v>830</v>
      </c>
      <c r="F24" s="46">
        <v>14600</v>
      </c>
      <c r="G24" s="46">
        <v>1</v>
      </c>
      <c r="H24" s="46">
        <v>1</v>
      </c>
      <c r="I24" s="46">
        <v>2</v>
      </c>
      <c r="J24" s="46">
        <v>1</v>
      </c>
      <c r="K24" s="46">
        <v>3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TOTAL VLR</vt:lpstr>
      <vt:lpstr>SUPORTE</vt:lpstr>
      <vt:lpstr>INFRA</vt:lpstr>
      <vt:lpstr>SEGURANCA</vt:lpstr>
      <vt:lpstr>Infraestrutura-Serviços</vt:lpstr>
      <vt:lpstr>Infraestrutura-Ambientes</vt:lpstr>
      <vt:lpstr>Segurança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Antunes Eckhardt</dc:creator>
  <cp:keywords/>
  <dc:description/>
  <cp:lastModifiedBy>Jean Pierre Volponi Patricio</cp:lastModifiedBy>
  <cp:revision/>
  <dcterms:created xsi:type="dcterms:W3CDTF">2023-11-01T17:18:10Z</dcterms:created>
  <dcterms:modified xsi:type="dcterms:W3CDTF">2024-01-24T01:50:30Z</dcterms:modified>
  <cp:category/>
  <cp:contentStatus/>
</cp:coreProperties>
</file>